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7A459E43-7693-4AA9-9236-B01A536C4586}" xr6:coauthVersionLast="47" xr6:coauthVersionMax="47" xr10:uidLastSave="{00000000-0000-0000-0000-000000000000}"/>
  <bookViews>
    <workbookView xWindow="-120" yWindow="-120" windowWidth="24240" windowHeight="13140" tabRatio="500" activeTab="1"/>
  </bookViews>
  <sheets>
    <sheet name="OPĆI DIO" sheetId="1" r:id="rId1"/>
    <sheet name="Posebni dio" sheetId="2" r:id="rId2"/>
    <sheet name="Plan razvojnih programa " sheetId="3" state="hidden" r:id="rId3"/>
    <sheet name="Opći dio Funkcijska klasifikaci" sheetId="4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0" hidden="1">'OPĆI DIO'!$B$49:$G$119</definedName>
    <definedName name="_xlnm._FilterDatabase" localSheetId="1" hidden="1">'Posebni dio'!$A$8:$Q$424</definedName>
    <definedName name="a">#REF!</definedName>
    <definedName name="b">#REF!</definedName>
    <definedName name="ć">#REF!</definedName>
    <definedName name="d">#REF!</definedName>
    <definedName name="Excel_BuiltIn__FilterDatabase" localSheetId="0">'OPĆI DIO'!$B$49:$G$119</definedName>
    <definedName name="Excel_BuiltIn__FilterDatabase" localSheetId="1">'Posebni dio'!$A$8:$Q$424</definedName>
    <definedName name="Excel_BuiltIn_Print_Area" localSheetId="1">'Posebni dio'!$A$1:$Q$435</definedName>
    <definedName name="Excel_BuiltIn_Print_Area">#REF!</definedName>
    <definedName name="Excel_BuiltIn_Print_Titles" localSheetId="1">'Posebni dio'!$4:$6</definedName>
    <definedName name="f">#REF!</definedName>
    <definedName name="I">#REF!</definedName>
    <definedName name="IdiNa1">"'file:///T:/Minfin/Zagreb_Z.xls'#IdiNa1"</definedName>
    <definedName name="IdiNa10">"'file:///T:/Minfin/Zagreb_Z.xls'#IdiNa10"</definedName>
    <definedName name="IdiNa11">"'file:///T:/Minfin/Zagreb_Z.xls'#IdiNa11"</definedName>
    <definedName name="IdiNa12">"'file:///T:/Minfin/Zagreb_Z.xls'#IdiNa12"</definedName>
    <definedName name="IdiNa13">"'file:///T:/Minfin/Zagreb_Z.xls'#IdiNa13"</definedName>
    <definedName name="IdiNa14">"'file:///T:/Minfin/Zagreb_Z.xls'#IdiNa14"</definedName>
    <definedName name="IdiNa15">"'file:///T:/Minfin/Zagreb_Z.xls'#IdiNa15"</definedName>
    <definedName name="IdiNa16">"'file:///T:/Minfin/Zagreb_Z.xls'#IdiNa16"</definedName>
    <definedName name="IdiNa17">"'file:///T:/Minfin/Zagreb_Z.xls'#IdiNa17"</definedName>
    <definedName name="IdiNa18">"'file:///T:/Minfin/Zagreb_Z.xls'#IdiNa18"</definedName>
    <definedName name="IdiNa19">"'file:///T:/Minfin/Zagreb_Z.xls'#IdiNa19"</definedName>
    <definedName name="IdiNa2">"'file:///T:/Minfin/Zagreb_Z.xls'#IdiNa2"</definedName>
    <definedName name="IdiNa20">"'file:///T:/Minfin/Zagreb_Z.xls'#IdiNa20"</definedName>
    <definedName name="IdiNa21">"'file:///T:/Minfin/Zagreb_Z.xls'#IdiNa21"</definedName>
    <definedName name="IdiNa22">"'file:///T:/Minfin/Zagreb_Z.xls'#IdiNa22"</definedName>
    <definedName name="IdiNa23">"'file:///T:/Minfin/Zagreb_Z.xls'#IdiNa23"</definedName>
    <definedName name="IdiNa24">"'file:///T:/Minfin/Zagreb_Z.xls'#IdiNa24"</definedName>
    <definedName name="IdiNa25">"'file:///T:/Minfin/Zagreb_Z.xls'#IdiNa25"</definedName>
    <definedName name="IdiNa26">"'file:///T:/Minfin/Zagreb_Z.xls'#IdiNa26"</definedName>
    <definedName name="IdiNa27">"'file:///T:/Minfin/Zagreb_Z.xls'#IdiNa27"</definedName>
    <definedName name="IdiNa28">"'file:///T:/Minfin/Zagreb_Z.xls'#IdiNa28"</definedName>
    <definedName name="IdiNa29">"'file:///T:/Minfin/Zagreb_Z.xls'#IdiNa29"</definedName>
    <definedName name="IdiNa3">"'file:///T:/Minfin/Zagreb_Z.xls'#IdiNa3"</definedName>
    <definedName name="IdiNa30">"'file:///T:/Minfin/Zagreb_Z.xls'#IdiNa30"</definedName>
    <definedName name="IdiNa31">"'file:///T:/Minfin/Zagreb_Z.xls'#IdiNa31"</definedName>
    <definedName name="IdiNa32">"'file:///T:/Minfin/Zagreb_Z.xls'#IdiNa32"</definedName>
    <definedName name="IdiNa33">"'file:///T:/Minfin/Zagreb_Z.xls'#IdiNa33"</definedName>
    <definedName name="IdiNa34">"'file:///T:/Minfin/Zagreb_Z.xls'#IdiNa34"</definedName>
    <definedName name="IdiNa35">"'file:///T:/Minfin/Zagreb_Z.xls'#IdiNa35"</definedName>
    <definedName name="IdiNa4">"'file:///T:/Minfin/Zagreb_Z.xls'#IdiNa4"</definedName>
    <definedName name="IdiNa5">"'file:///T:/Minfin/Zagreb_Z.xls'#IdiNa5"</definedName>
    <definedName name="IdiNa6">"'file:///T:/Minfin/Zagreb_Z.xls'#IdiNa6"</definedName>
    <definedName name="IdiNa7">"'file:///T:/Minfin/Zagreb_Z.xls'#IdiNa7"</definedName>
    <definedName name="IdiNa8">"'file:///T:/Minfin/Zagreb_Z.xls'#IdiNa8"</definedName>
    <definedName name="IdiNa9">"'file:///T:/Minfin/Zagreb_Z.xls'#IdiNa9"</definedName>
    <definedName name="_xlnm.Print_Titles" localSheetId="1">'Posebni dio'!$4:$6</definedName>
    <definedName name="K">#REF!</definedName>
    <definedName name="M">#REF!</definedName>
    <definedName name="N">#REF!</definedName>
    <definedName name="novo">#REF!</definedName>
    <definedName name="P">#REF!</definedName>
    <definedName name="_xlnm.Print_Area" localSheetId="3">'Opći dio Funkcijska klasifikaci'!$A$1:$E$55</definedName>
    <definedName name="_xlnm.Print_Area" localSheetId="1">'Posebni dio'!$A$1:$Q$435</definedName>
    <definedName name="PRINT_AREA_MI">#REF!</definedName>
    <definedName name="SAPBEXhrIndnt">1</definedName>
    <definedName name="SAPBEXrevision">1</definedName>
    <definedName name="SAPBEXsysID">"PBW"</definedName>
    <definedName name="SAPBEXwbID">"E3F9UYIH37I713PRVB39YAYL2"</definedName>
    <definedName name="U">#REF!</definedName>
    <definedName name="wrn_CIJENE_" localSheetId="1">NA()</definedName>
    <definedName name="wrn_CIJENE_">NA()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4" l="1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E6" i="4"/>
  <c r="E4" i="4"/>
  <c r="E3" i="4"/>
  <c r="E55" i="4"/>
  <c r="E12" i="4"/>
  <c r="E24" i="4"/>
  <c r="E33" i="4"/>
  <c r="E42" i="4"/>
  <c r="E50" i="4"/>
  <c r="E53" i="4"/>
  <c r="E54" i="4"/>
  <c r="E51" i="4"/>
  <c r="E52" i="4"/>
  <c r="E48" i="4"/>
  <c r="E49" i="4"/>
  <c r="E43" i="4"/>
  <c r="E46" i="4"/>
  <c r="E47" i="4"/>
  <c r="E45" i="4"/>
  <c r="E44" i="4"/>
  <c r="E40" i="4"/>
  <c r="E41" i="4"/>
  <c r="E38" i="4"/>
  <c r="E39" i="4"/>
  <c r="E36" i="4"/>
  <c r="E37" i="4"/>
  <c r="E34" i="4"/>
  <c r="E35" i="4"/>
  <c r="E31" i="4"/>
  <c r="E32" i="4"/>
  <c r="E27" i="4"/>
  <c r="E29" i="4"/>
  <c r="E30" i="4"/>
  <c r="E28" i="4"/>
  <c r="E25" i="4"/>
  <c r="E26" i="4"/>
  <c r="E21" i="4"/>
  <c r="E22" i="4"/>
  <c r="E19" i="4"/>
  <c r="E20" i="4"/>
  <c r="E18" i="4"/>
  <c r="E15" i="4"/>
  <c r="E16" i="4"/>
  <c r="E13" i="4"/>
  <c r="E14" i="4"/>
  <c r="E7" i="4"/>
  <c r="E10" i="4"/>
  <c r="E11" i="4"/>
  <c r="E8" i="4"/>
  <c r="E9" i="4"/>
  <c r="E5" i="4"/>
  <c r="J130" i="1"/>
  <c r="J124" i="1"/>
  <c r="J125" i="1"/>
  <c r="J126" i="1"/>
  <c r="J123" i="1"/>
  <c r="J35" i="1"/>
  <c r="J34" i="1"/>
  <c r="J22" i="1"/>
  <c r="J23" i="1"/>
  <c r="J21" i="1"/>
  <c r="J18" i="1"/>
  <c r="J19" i="1"/>
  <c r="J17" i="1"/>
  <c r="J51" i="1"/>
  <c r="J52" i="1"/>
  <c r="J53" i="1"/>
  <c r="J54" i="1"/>
  <c r="J55" i="1"/>
  <c r="J56" i="1"/>
  <c r="J57" i="1"/>
  <c r="J59" i="1"/>
  <c r="J60" i="1"/>
  <c r="J61" i="1"/>
  <c r="J62" i="1"/>
  <c r="J63" i="1"/>
  <c r="J64" i="1"/>
  <c r="J65" i="1"/>
  <c r="J66" i="1"/>
  <c r="J68" i="1"/>
  <c r="J71" i="1"/>
  <c r="J73" i="1"/>
  <c r="J50" i="1"/>
  <c r="J89" i="1"/>
  <c r="J90" i="1"/>
  <c r="J91" i="1"/>
  <c r="J92" i="1"/>
  <c r="J93" i="1"/>
  <c r="J94" i="1"/>
  <c r="J95" i="1"/>
  <c r="J96" i="1"/>
  <c r="J97" i="1"/>
  <c r="J98" i="1"/>
  <c r="J99" i="1"/>
  <c r="J101" i="1"/>
  <c r="J102" i="1"/>
  <c r="J103" i="1"/>
  <c r="J104" i="1"/>
  <c r="J105" i="1"/>
  <c r="J106" i="1"/>
  <c r="J107" i="1"/>
  <c r="J108" i="1"/>
  <c r="J110" i="1"/>
  <c r="J113" i="1"/>
  <c r="J114" i="1"/>
  <c r="J115" i="1"/>
  <c r="J116" i="1"/>
  <c r="J88" i="1"/>
  <c r="H130" i="1"/>
  <c r="I130" i="1"/>
  <c r="H124" i="1"/>
  <c r="H125" i="1"/>
  <c r="H126" i="1"/>
  <c r="H123" i="1"/>
  <c r="I124" i="1"/>
  <c r="I126" i="1"/>
  <c r="I125" i="1"/>
  <c r="I123" i="1"/>
  <c r="I71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88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21" i="1"/>
  <c r="I21" i="1"/>
  <c r="I18" i="1"/>
  <c r="H18" i="1"/>
  <c r="I52" i="1"/>
  <c r="I51" i="1"/>
  <c r="I50" i="1"/>
  <c r="H50" i="1"/>
  <c r="I17" i="1"/>
  <c r="I56" i="1"/>
  <c r="Q423" i="2"/>
  <c r="Q418" i="2"/>
  <c r="Q413" i="2"/>
  <c r="Q408" i="2"/>
  <c r="Q402" i="2"/>
  <c r="Q397" i="2"/>
  <c r="Q392" i="2"/>
  <c r="Q387" i="2"/>
  <c r="Q382" i="2"/>
  <c r="Q377" i="2"/>
  <c r="Q372" i="2"/>
  <c r="Q367" i="2"/>
  <c r="Q362" i="2"/>
  <c r="Q357" i="2"/>
  <c r="Q356" i="2"/>
  <c r="Q352" i="2"/>
  <c r="Q347" i="2"/>
  <c r="Q342" i="2"/>
  <c r="Q337" i="2"/>
  <c r="Q332" i="2"/>
  <c r="Q326" i="2"/>
  <c r="Q321" i="2"/>
  <c r="Q316" i="2"/>
  <c r="Q310" i="2"/>
  <c r="Q305" i="2"/>
  <c r="Q300" i="2"/>
  <c r="Q295" i="2"/>
  <c r="Q290" i="2"/>
  <c r="Q284" i="2"/>
  <c r="Q279" i="2"/>
  <c r="Q274" i="2"/>
  <c r="Q269" i="2"/>
  <c r="Q264" i="2"/>
  <c r="Q259" i="2"/>
  <c r="Q254" i="2"/>
  <c r="Q243" i="2"/>
  <c r="Q237" i="2"/>
  <c r="Q232" i="2"/>
  <c r="Q221" i="2"/>
  <c r="Q216" i="2"/>
  <c r="Q211" i="2"/>
  <c r="Q206" i="2"/>
  <c r="Q201" i="2"/>
  <c r="Q196" i="2"/>
  <c r="Q191" i="2"/>
  <c r="Q185" i="2"/>
  <c r="Q180" i="2"/>
  <c r="Q175" i="2"/>
  <c r="Q170" i="2"/>
  <c r="Q165" i="2"/>
  <c r="Q160" i="2"/>
  <c r="Q150" i="2"/>
  <c r="Q145" i="2"/>
  <c r="Q140" i="2"/>
  <c r="Q135" i="2"/>
  <c r="Q129" i="2"/>
  <c r="Q119" i="2"/>
  <c r="Q114" i="2"/>
  <c r="Q108" i="2"/>
  <c r="Q107" i="2"/>
  <c r="Q102" i="2"/>
  <c r="Q97" i="2"/>
  <c r="Q92" i="2"/>
  <c r="Q87" i="2"/>
  <c r="Q86" i="2"/>
  <c r="Q81" i="2"/>
  <c r="Q80" i="2"/>
  <c r="Q73" i="2"/>
  <c r="Q72" i="2"/>
  <c r="Q71" i="2"/>
  <c r="Q70" i="2"/>
  <c r="Q64" i="2"/>
  <c r="Q63" i="2"/>
  <c r="Q58" i="2"/>
  <c r="Q57" i="2"/>
  <c r="Q56" i="2"/>
  <c r="Q55" i="2"/>
  <c r="Q47" i="2"/>
  <c r="Q42" i="2"/>
  <c r="Q37" i="2"/>
  <c r="Q32" i="2"/>
  <c r="Q31" i="2"/>
  <c r="Q30" i="2"/>
  <c r="Q23" i="2"/>
  <c r="O423" i="2"/>
  <c r="O418" i="2"/>
  <c r="O413" i="2"/>
  <c r="O408" i="2"/>
  <c r="O402" i="2"/>
  <c r="O397" i="2"/>
  <c r="O392" i="2"/>
  <c r="O387" i="2"/>
  <c r="O382" i="2"/>
  <c r="O377" i="2"/>
  <c r="O372" i="2"/>
  <c r="O367" i="2"/>
  <c r="O362" i="2"/>
  <c r="O357" i="2"/>
  <c r="O356" i="2"/>
  <c r="O352" i="2"/>
  <c r="O347" i="2"/>
  <c r="O342" i="2"/>
  <c r="O337" i="2"/>
  <c r="O332" i="2"/>
  <c r="O326" i="2"/>
  <c r="O321" i="2"/>
  <c r="O316" i="2"/>
  <c r="O310" i="2"/>
  <c r="O305" i="2"/>
  <c r="O300" i="2"/>
  <c r="O295" i="2"/>
  <c r="O290" i="2"/>
  <c r="O284" i="2"/>
  <c r="O279" i="2"/>
  <c r="O274" i="2"/>
  <c r="O269" i="2"/>
  <c r="O264" i="2"/>
  <c r="O259" i="2"/>
  <c r="O254" i="2"/>
  <c r="O248" i="2"/>
  <c r="O247" i="2"/>
  <c r="O246" i="2"/>
  <c r="O245" i="2"/>
  <c r="O244" i="2"/>
  <c r="O243" i="2"/>
  <c r="O237" i="2"/>
  <c r="O232" i="2"/>
  <c r="O226" i="2"/>
  <c r="O225" i="2"/>
  <c r="O224" i="2"/>
  <c r="O223" i="2"/>
  <c r="O222" i="2"/>
  <c r="O221" i="2"/>
  <c r="O216" i="2"/>
  <c r="O211" i="2"/>
  <c r="O206" i="2"/>
  <c r="O201" i="2"/>
  <c r="O196" i="2"/>
  <c r="O191" i="2"/>
  <c r="O185" i="2"/>
  <c r="O180" i="2"/>
  <c r="O175" i="2"/>
  <c r="O170" i="2"/>
  <c r="O165" i="2"/>
  <c r="O160" i="2"/>
  <c r="O155" i="2"/>
  <c r="O154" i="2"/>
  <c r="O153" i="2"/>
  <c r="O152" i="2"/>
  <c r="O151" i="2"/>
  <c r="O150" i="2"/>
  <c r="O145" i="2"/>
  <c r="O140" i="2"/>
  <c r="O139" i="2"/>
  <c r="O135" i="2"/>
  <c r="O130" i="2"/>
  <c r="O129" i="2"/>
  <c r="O128" i="2"/>
  <c r="O124" i="2"/>
  <c r="O123" i="2"/>
  <c r="O122" i="2"/>
  <c r="O121" i="2"/>
  <c r="O120" i="2"/>
  <c r="O119" i="2"/>
  <c r="O114" i="2"/>
  <c r="O108" i="2"/>
  <c r="O107" i="2"/>
  <c r="O102" i="2"/>
  <c r="O97" i="2"/>
  <c r="O92" i="2"/>
  <c r="O87" i="2"/>
  <c r="O86" i="2"/>
  <c r="O81" i="2"/>
  <c r="O80" i="2"/>
  <c r="O79" i="2"/>
  <c r="O74" i="2"/>
  <c r="O73" i="2"/>
  <c r="O72" i="2"/>
  <c r="O71" i="2"/>
  <c r="O70" i="2"/>
  <c r="O65" i="2"/>
  <c r="O64" i="2"/>
  <c r="O63" i="2"/>
  <c r="O58" i="2"/>
  <c r="O57" i="2"/>
  <c r="O56" i="2"/>
  <c r="O55" i="2"/>
  <c r="O53" i="2"/>
  <c r="O47" i="2"/>
  <c r="O42" i="2"/>
  <c r="O37" i="2"/>
  <c r="O32" i="2"/>
  <c r="O31" i="2"/>
  <c r="O30" i="2"/>
  <c r="O23" i="2"/>
  <c r="O18" i="2"/>
  <c r="O17" i="2"/>
  <c r="O16" i="2"/>
  <c r="O14" i="2"/>
  <c r="O12" i="2"/>
  <c r="I97" i="1"/>
  <c r="I116" i="1"/>
  <c r="I115" i="1"/>
  <c r="I114" i="1"/>
  <c r="I107" i="1"/>
  <c r="I106" i="1"/>
  <c r="I105" i="1"/>
  <c r="I104" i="1"/>
  <c r="I103" i="1"/>
  <c r="I102" i="1"/>
  <c r="I101" i="1"/>
  <c r="I99" i="1"/>
  <c r="I98" i="1"/>
  <c r="I96" i="1"/>
  <c r="I95" i="1"/>
  <c r="I93" i="1"/>
  <c r="I92" i="1"/>
  <c r="I91" i="1"/>
  <c r="P11" i="2"/>
  <c r="P50" i="2"/>
  <c r="P75" i="2"/>
  <c r="P109" i="2"/>
  <c r="P186" i="2"/>
  <c r="P227" i="2"/>
  <c r="P238" i="2"/>
  <c r="P249" i="2"/>
  <c r="P285" i="2"/>
  <c r="P311" i="2"/>
  <c r="P327" i="2"/>
  <c r="P403" i="2"/>
  <c r="P69" i="2"/>
  <c r="Q69" i="2"/>
  <c r="P62" i="2"/>
  <c r="P54" i="2"/>
  <c r="P27" i="2"/>
  <c r="P29" i="2"/>
  <c r="N113" i="2"/>
  <c r="Q113" i="2"/>
  <c r="N118" i="2"/>
  <c r="N117" i="2"/>
  <c r="Q117" i="2"/>
  <c r="N116" i="2"/>
  <c r="N128" i="2"/>
  <c r="Q128" i="2"/>
  <c r="N127" i="2"/>
  <c r="Q127" i="2"/>
  <c r="N126" i="2"/>
  <c r="N134" i="2"/>
  <c r="N139" i="2"/>
  <c r="Q139" i="2"/>
  <c r="N138" i="2"/>
  <c r="N144" i="2"/>
  <c r="N143" i="2"/>
  <c r="N149" i="2"/>
  <c r="Q149" i="2"/>
  <c r="N159" i="2"/>
  <c r="N164" i="2"/>
  <c r="N163" i="2"/>
  <c r="N169" i="2"/>
  <c r="O169" i="2"/>
  <c r="N174" i="2"/>
  <c r="N173" i="2"/>
  <c r="N179" i="2"/>
  <c r="N184" i="2"/>
  <c r="N183" i="2"/>
  <c r="N190" i="2"/>
  <c r="N195" i="2"/>
  <c r="N194" i="2"/>
  <c r="N200" i="2"/>
  <c r="N205" i="2"/>
  <c r="Q205" i="2"/>
  <c r="N210" i="2"/>
  <c r="N215" i="2"/>
  <c r="N214" i="2"/>
  <c r="N220" i="2"/>
  <c r="N231" i="2"/>
  <c r="N230" i="2"/>
  <c r="N236" i="2"/>
  <c r="N242" i="2"/>
  <c r="N241" i="2"/>
  <c r="N253" i="2"/>
  <c r="N258" i="2"/>
  <c r="N263" i="2"/>
  <c r="Q263" i="2"/>
  <c r="N268" i="2"/>
  <c r="N273" i="2"/>
  <c r="N278" i="2"/>
  <c r="N277" i="2"/>
  <c r="Q277" i="2"/>
  <c r="N283" i="2"/>
  <c r="O283" i="2"/>
  <c r="N289" i="2"/>
  <c r="N294" i="2"/>
  <c r="N299" i="2"/>
  <c r="N298" i="2"/>
  <c r="N304" i="2"/>
  <c r="N309" i="2"/>
  <c r="Q309" i="2"/>
  <c r="N315" i="2"/>
  <c r="N320" i="2"/>
  <c r="N325" i="2"/>
  <c r="Q325" i="2"/>
  <c r="N331" i="2"/>
  <c r="N336" i="2"/>
  <c r="N335" i="2"/>
  <c r="N341" i="2"/>
  <c r="Q341" i="2"/>
  <c r="N346" i="2"/>
  <c r="N351" i="2"/>
  <c r="O351" i="2"/>
  <c r="N350" i="2"/>
  <c r="N349" i="2"/>
  <c r="N355" i="2"/>
  <c r="Q355" i="2"/>
  <c r="N361" i="2"/>
  <c r="O361" i="2"/>
  <c r="N366" i="2"/>
  <c r="Q366" i="2"/>
  <c r="N371" i="2"/>
  <c r="N370" i="2"/>
  <c r="N376" i="2"/>
  <c r="N375" i="2"/>
  <c r="N381" i="2"/>
  <c r="Q381" i="2"/>
  <c r="N380" i="2"/>
  <c r="N386" i="2"/>
  <c r="Q386" i="2"/>
  <c r="N391" i="2"/>
  <c r="N390" i="2"/>
  <c r="N396" i="2"/>
  <c r="N395" i="2"/>
  <c r="N401" i="2"/>
  <c r="Q401" i="2"/>
  <c r="N400" i="2"/>
  <c r="N407" i="2"/>
  <c r="O407" i="2"/>
  <c r="N412" i="2"/>
  <c r="N417" i="2"/>
  <c r="N416" i="2"/>
  <c r="N422" i="2"/>
  <c r="N421" i="2"/>
  <c r="Q421" i="2"/>
  <c r="G30" i="1"/>
  <c r="G52" i="1"/>
  <c r="G56" i="1"/>
  <c r="G60" i="1"/>
  <c r="G63" i="1"/>
  <c r="G69" i="1"/>
  <c r="G68" i="1"/>
  <c r="G18" i="1"/>
  <c r="G71" i="1"/>
  <c r="G76" i="1"/>
  <c r="G91" i="1"/>
  <c r="G92" i="1"/>
  <c r="G93" i="1"/>
  <c r="G95" i="1"/>
  <c r="G96" i="1"/>
  <c r="G97" i="1"/>
  <c r="G98" i="1"/>
  <c r="G100" i="1"/>
  <c r="G101" i="1"/>
  <c r="G103" i="1"/>
  <c r="G102" i="1"/>
  <c r="G105" i="1"/>
  <c r="G104" i="1"/>
  <c r="G107" i="1"/>
  <c r="G108" i="1"/>
  <c r="G106" i="1"/>
  <c r="G112" i="1"/>
  <c r="G111" i="1"/>
  <c r="G114" i="1"/>
  <c r="G115" i="1"/>
  <c r="G116" i="1"/>
  <c r="G119" i="1"/>
  <c r="G118" i="1"/>
  <c r="G117" i="1"/>
  <c r="G123" i="1"/>
  <c r="G124" i="1"/>
  <c r="G125" i="1"/>
  <c r="G126" i="1"/>
  <c r="I21" i="3"/>
  <c r="J21" i="3"/>
  <c r="K21" i="3"/>
  <c r="I39" i="3"/>
  <c r="J39" i="3"/>
  <c r="K39" i="3"/>
  <c r="N13" i="2"/>
  <c r="O13" i="2"/>
  <c r="N15" i="2"/>
  <c r="O15" i="2"/>
  <c r="N22" i="2"/>
  <c r="N29" i="2"/>
  <c r="N28" i="2"/>
  <c r="N36" i="2"/>
  <c r="N35" i="2"/>
  <c r="N41" i="2"/>
  <c r="O41" i="2"/>
  <c r="N46" i="2"/>
  <c r="N54" i="2"/>
  <c r="N53" i="2"/>
  <c r="N62" i="2"/>
  <c r="N61" i="2"/>
  <c r="N60" i="2"/>
  <c r="N69" i="2"/>
  <c r="N68" i="2"/>
  <c r="N79" i="2"/>
  <c r="Q79" i="2"/>
  <c r="N78" i="2"/>
  <c r="N85" i="2"/>
  <c r="O85" i="2"/>
  <c r="N91" i="2"/>
  <c r="Q91" i="2"/>
  <c r="N96" i="2"/>
  <c r="N101" i="2"/>
  <c r="Q101" i="2"/>
  <c r="N106" i="2"/>
  <c r="N303" i="2"/>
  <c r="G99" i="1"/>
  <c r="H17" i="1"/>
  <c r="I19" i="1"/>
  <c r="G90" i="1"/>
  <c r="I113" i="1"/>
  <c r="I110" i="1"/>
  <c r="I22" i="1"/>
  <c r="G130" i="1"/>
  <c r="G51" i="1"/>
  <c r="G17" i="1"/>
  <c r="G19" i="1"/>
  <c r="G34" i="1"/>
  <c r="Q283" i="2"/>
  <c r="G113" i="1"/>
  <c r="G110" i="1"/>
  <c r="G22" i="1"/>
  <c r="O325" i="2"/>
  <c r="O341" i="2"/>
  <c r="N354" i="2"/>
  <c r="N353" i="2"/>
  <c r="I90" i="1"/>
  <c r="O91" i="2"/>
  <c r="Q351" i="2"/>
  <c r="G94" i="1"/>
  <c r="G89" i="1"/>
  <c r="I94" i="1"/>
  <c r="O309" i="2"/>
  <c r="N406" i="2"/>
  <c r="N405" i="2"/>
  <c r="Q405" i="2"/>
  <c r="N385" i="2"/>
  <c r="N365" i="2"/>
  <c r="O365" i="2"/>
  <c r="N340" i="2"/>
  <c r="N339" i="2"/>
  <c r="N338" i="2"/>
  <c r="N324" i="2"/>
  <c r="Q324" i="2"/>
  <c r="N308" i="2"/>
  <c r="N282" i="2"/>
  <c r="N281" i="2"/>
  <c r="N204" i="2"/>
  <c r="N148" i="2"/>
  <c r="N147" i="2"/>
  <c r="O147" i="2"/>
  <c r="O127" i="2"/>
  <c r="O149" i="2"/>
  <c r="O381" i="2"/>
  <c r="Q407" i="2"/>
  <c r="N34" i="2"/>
  <c r="Q35" i="2"/>
  <c r="O35" i="2"/>
  <c r="O416" i="2"/>
  <c r="Q416" i="2"/>
  <c r="N415" i="2"/>
  <c r="Q335" i="2"/>
  <c r="O335" i="2"/>
  <c r="N334" i="2"/>
  <c r="N162" i="2"/>
  <c r="Q163" i="2"/>
  <c r="O163" i="2"/>
  <c r="Q143" i="2"/>
  <c r="O143" i="2"/>
  <c r="N142" i="2"/>
  <c r="Q353" i="2"/>
  <c r="O353" i="2"/>
  <c r="N229" i="2"/>
  <c r="Q230" i="2"/>
  <c r="O230" i="2"/>
  <c r="N193" i="2"/>
  <c r="Q194" i="2"/>
  <c r="O194" i="2"/>
  <c r="O339" i="2"/>
  <c r="Q339" i="2"/>
  <c r="Q147" i="2"/>
  <c r="Q349" i="2"/>
  <c r="O349" i="2"/>
  <c r="N348" i="2"/>
  <c r="N240" i="2"/>
  <c r="Q241" i="2"/>
  <c r="O241" i="2"/>
  <c r="N182" i="2"/>
  <c r="Q183" i="2"/>
  <c r="O183" i="2"/>
  <c r="N59" i="2"/>
  <c r="O60" i="2"/>
  <c r="Q60" i="2"/>
  <c r="N297" i="2"/>
  <c r="Q298" i="2"/>
  <c r="O298" i="2"/>
  <c r="C45" i="4"/>
  <c r="N77" i="2"/>
  <c r="Q78" i="2"/>
  <c r="O78" i="2"/>
  <c r="O412" i="2"/>
  <c r="Q412" i="2"/>
  <c r="N411" i="2"/>
  <c r="N379" i="2"/>
  <c r="O380" i="2"/>
  <c r="Q380" i="2"/>
  <c r="N345" i="2"/>
  <c r="Q346" i="2"/>
  <c r="O346" i="2"/>
  <c r="N307" i="2"/>
  <c r="Q308" i="2"/>
  <c r="O308" i="2"/>
  <c r="Q282" i="2"/>
  <c r="O282" i="2"/>
  <c r="N172" i="2"/>
  <c r="Q173" i="2"/>
  <c r="Q138" i="2"/>
  <c r="O138" i="2"/>
  <c r="N137" i="2"/>
  <c r="Q29" i="2"/>
  <c r="N302" i="2"/>
  <c r="O303" i="2"/>
  <c r="Q106" i="2"/>
  <c r="O106" i="2"/>
  <c r="N105" i="2"/>
  <c r="N90" i="2"/>
  <c r="N52" i="2"/>
  <c r="Q53" i="2"/>
  <c r="O391" i="2"/>
  <c r="Q391" i="2"/>
  <c r="Q371" i="2"/>
  <c r="O371" i="2"/>
  <c r="Q273" i="2"/>
  <c r="N272" i="2"/>
  <c r="N252" i="2"/>
  <c r="N251" i="2"/>
  <c r="Q253" i="2"/>
  <c r="Q215" i="2"/>
  <c r="O215" i="2"/>
  <c r="Q200" i="2"/>
  <c r="O200" i="2"/>
  <c r="N199" i="2"/>
  <c r="Q174" i="2"/>
  <c r="O174" i="2"/>
  <c r="Q159" i="2"/>
  <c r="O159" i="2"/>
  <c r="N158" i="2"/>
  <c r="Q118" i="2"/>
  <c r="O118" i="2"/>
  <c r="O29" i="2"/>
  <c r="O101" i="2"/>
  <c r="O113" i="2"/>
  <c r="O173" i="2"/>
  <c r="O205" i="2"/>
  <c r="O401" i="2"/>
  <c r="Q303" i="2"/>
  <c r="Q46" i="2"/>
  <c r="O46" i="2"/>
  <c r="O331" i="2"/>
  <c r="N330" i="2"/>
  <c r="Q96" i="2"/>
  <c r="O96" i="2"/>
  <c r="N95" i="2"/>
  <c r="Q41" i="2"/>
  <c r="N40" i="2"/>
  <c r="N399" i="2"/>
  <c r="O400" i="2"/>
  <c r="Q400" i="2"/>
  <c r="N369" i="2"/>
  <c r="Q370" i="2"/>
  <c r="Q299" i="2"/>
  <c r="O299" i="2"/>
  <c r="Q278" i="2"/>
  <c r="O278" i="2"/>
  <c r="Q236" i="2"/>
  <c r="O236" i="2"/>
  <c r="N235" i="2"/>
  <c r="Q190" i="2"/>
  <c r="O190" i="2"/>
  <c r="N189" i="2"/>
  <c r="N125" i="2"/>
  <c r="Q126" i="2"/>
  <c r="O126" i="2"/>
  <c r="P10" i="2"/>
  <c r="O117" i="2"/>
  <c r="N100" i="2"/>
  <c r="N67" i="2"/>
  <c r="Q68" i="2"/>
  <c r="O68" i="2"/>
  <c r="N45" i="2"/>
  <c r="O36" i="2"/>
  <c r="Q36" i="2"/>
  <c r="Q22" i="2"/>
  <c r="O22" i="2"/>
  <c r="N21" i="2"/>
  <c r="N420" i="2"/>
  <c r="Q417" i="2"/>
  <c r="O417" i="2"/>
  <c r="N394" i="2"/>
  <c r="O395" i="2"/>
  <c r="Q395" i="2"/>
  <c r="N384" i="2"/>
  <c r="Q385" i="2"/>
  <c r="O385" i="2"/>
  <c r="N374" i="2"/>
  <c r="Q375" i="2"/>
  <c r="O375" i="2"/>
  <c r="N364" i="2"/>
  <c r="C20" i="4"/>
  <c r="Q365" i="2"/>
  <c r="Q354" i="2"/>
  <c r="O354" i="2"/>
  <c r="Q350" i="2"/>
  <c r="O350" i="2"/>
  <c r="Q340" i="2"/>
  <c r="O340" i="2"/>
  <c r="Q336" i="2"/>
  <c r="O336" i="2"/>
  <c r="Q320" i="2"/>
  <c r="O320" i="2"/>
  <c r="N319" i="2"/>
  <c r="Q304" i="2"/>
  <c r="O304" i="2"/>
  <c r="N288" i="2"/>
  <c r="Q289" i="2"/>
  <c r="N276" i="2"/>
  <c r="N267" i="2"/>
  <c r="Q268" i="2"/>
  <c r="O268" i="2"/>
  <c r="Q231" i="2"/>
  <c r="O231" i="2"/>
  <c r="Q210" i="2"/>
  <c r="O210" i="2"/>
  <c r="N209" i="2"/>
  <c r="Q184" i="2"/>
  <c r="O184" i="2"/>
  <c r="Q169" i="2"/>
  <c r="N168" i="2"/>
  <c r="N112" i="2"/>
  <c r="Q54" i="2"/>
  <c r="O54" i="2"/>
  <c r="P49" i="2"/>
  <c r="O253" i="2"/>
  <c r="O273" i="2"/>
  <c r="O281" i="2"/>
  <c r="O289" i="2"/>
  <c r="N27" i="2"/>
  <c r="O28" i="2"/>
  <c r="Q28" i="2"/>
  <c r="N314" i="2"/>
  <c r="O315" i="2"/>
  <c r="Q315" i="2"/>
  <c r="N262" i="2"/>
  <c r="O263" i="2"/>
  <c r="Q242" i="2"/>
  <c r="O242" i="2"/>
  <c r="Q220" i="2"/>
  <c r="O220" i="2"/>
  <c r="N219" i="2"/>
  <c r="N203" i="2"/>
  <c r="Q204" i="2"/>
  <c r="O204" i="2"/>
  <c r="Q195" i="2"/>
  <c r="O195" i="2"/>
  <c r="Q179" i="2"/>
  <c r="O179" i="2"/>
  <c r="N178" i="2"/>
  <c r="Q164" i="2"/>
  <c r="O164" i="2"/>
  <c r="Q144" i="2"/>
  <c r="O144" i="2"/>
  <c r="Q134" i="2"/>
  <c r="O134" i="2"/>
  <c r="N133" i="2"/>
  <c r="N115" i="2"/>
  <c r="Q116" i="2"/>
  <c r="O116" i="2"/>
  <c r="P61" i="2"/>
  <c r="Q62" i="2"/>
  <c r="O62" i="2"/>
  <c r="O69" i="2"/>
  <c r="O370" i="2"/>
  <c r="O421" i="2"/>
  <c r="Q85" i="2"/>
  <c r="N84" i="2"/>
  <c r="Q422" i="2"/>
  <c r="O422" i="2"/>
  <c r="N389" i="2"/>
  <c r="C18" i="4"/>
  <c r="C17" i="4"/>
  <c r="Q390" i="2"/>
  <c r="O390" i="2"/>
  <c r="N360" i="2"/>
  <c r="Q361" i="2"/>
  <c r="N323" i="2"/>
  <c r="N213" i="2"/>
  <c r="Q214" i="2"/>
  <c r="O214" i="2"/>
  <c r="O277" i="2"/>
  <c r="Q331" i="2"/>
  <c r="O396" i="2"/>
  <c r="Q396" i="2"/>
  <c r="O376" i="2"/>
  <c r="Q376" i="2"/>
  <c r="N293" i="2"/>
  <c r="Q294" i="2"/>
  <c r="N257" i="2"/>
  <c r="Q258" i="2"/>
  <c r="P26" i="2"/>
  <c r="Q27" i="2"/>
  <c r="O258" i="2"/>
  <c r="O294" i="2"/>
  <c r="O366" i="2"/>
  <c r="O355" i="2"/>
  <c r="O386" i="2"/>
  <c r="C39" i="4"/>
  <c r="C38" i="4"/>
  <c r="N306" i="2"/>
  <c r="N398" i="2"/>
  <c r="N51" i="2"/>
  <c r="I34" i="1"/>
  <c r="H19" i="1"/>
  <c r="H34" i="1"/>
  <c r="H36" i="1"/>
  <c r="H22" i="1"/>
  <c r="I23" i="1"/>
  <c r="I89" i="1"/>
  <c r="G50" i="1"/>
  <c r="N404" i="2"/>
  <c r="N146" i="2"/>
  <c r="O324" i="2"/>
  <c r="Q148" i="2"/>
  <c r="O406" i="2"/>
  <c r="C28" i="4"/>
  <c r="C27" i="4"/>
  <c r="O405" i="2"/>
  <c r="Q281" i="2"/>
  <c r="N280" i="2"/>
  <c r="N250" i="2"/>
  <c r="O148" i="2"/>
  <c r="Q406" i="2"/>
  <c r="C14" i="4"/>
  <c r="C13" i="4"/>
  <c r="C49" i="4"/>
  <c r="C48" i="4"/>
  <c r="O251" i="2"/>
  <c r="Q251" i="2"/>
  <c r="Q51" i="2"/>
  <c r="O51" i="2"/>
  <c r="Q250" i="2"/>
  <c r="O250" i="2"/>
  <c r="N292" i="2"/>
  <c r="Q293" i="2"/>
  <c r="O293" i="2"/>
  <c r="N383" i="2"/>
  <c r="O384" i="2"/>
  <c r="Q384" i="2"/>
  <c r="O420" i="2"/>
  <c r="Q420" i="2"/>
  <c r="N419" i="2"/>
  <c r="N167" i="2"/>
  <c r="Q168" i="2"/>
  <c r="O168" i="2"/>
  <c r="N208" i="2"/>
  <c r="Q209" i="2"/>
  <c r="O209" i="2"/>
  <c r="N275" i="2"/>
  <c r="Q276" i="2"/>
  <c r="O276" i="2"/>
  <c r="N373" i="2"/>
  <c r="Q374" i="2"/>
  <c r="O374" i="2"/>
  <c r="N66" i="2"/>
  <c r="N50" i="2"/>
  <c r="Q67" i="2"/>
  <c r="O67" i="2"/>
  <c r="N94" i="2"/>
  <c r="Q95" i="2"/>
  <c r="O95" i="2"/>
  <c r="Q158" i="2"/>
  <c r="O158" i="2"/>
  <c r="N157" i="2"/>
  <c r="N271" i="2"/>
  <c r="Q272" i="2"/>
  <c r="O272" i="2"/>
  <c r="N89" i="2"/>
  <c r="O90" i="2"/>
  <c r="Q90" i="2"/>
  <c r="N378" i="2"/>
  <c r="O379" i="2"/>
  <c r="Q379" i="2"/>
  <c r="Q348" i="2"/>
  <c r="O348" i="2"/>
  <c r="N228" i="2"/>
  <c r="Q229" i="2"/>
  <c r="O229" i="2"/>
  <c r="N239" i="2"/>
  <c r="C35" i="4"/>
  <c r="C34" i="4"/>
  <c r="N388" i="2"/>
  <c r="N256" i="2"/>
  <c r="Q257" i="2"/>
  <c r="O257" i="2"/>
  <c r="Q306" i="2"/>
  <c r="O306" i="2"/>
  <c r="N177" i="2"/>
  <c r="Q178" i="2"/>
  <c r="O178" i="2"/>
  <c r="N218" i="2"/>
  <c r="Q219" i="2"/>
  <c r="O219" i="2"/>
  <c r="N26" i="2"/>
  <c r="O27" i="2"/>
  <c r="N287" i="2"/>
  <c r="Q288" i="2"/>
  <c r="O288" i="2"/>
  <c r="N393" i="2"/>
  <c r="Q394" i="2"/>
  <c r="O394" i="2"/>
  <c r="Q125" i="2"/>
  <c r="O125" i="2"/>
  <c r="N234" i="2"/>
  <c r="Q235" i="2"/>
  <c r="O235" i="2"/>
  <c r="N368" i="2"/>
  <c r="Q369" i="2"/>
  <c r="O369" i="2"/>
  <c r="N39" i="2"/>
  <c r="O40" i="2"/>
  <c r="Q40" i="2"/>
  <c r="N301" i="2"/>
  <c r="Q302" i="2"/>
  <c r="O302" i="2"/>
  <c r="Q307" i="2"/>
  <c r="O307" i="2"/>
  <c r="N76" i="2"/>
  <c r="Q77" i="2"/>
  <c r="O77" i="2"/>
  <c r="N296" i="2"/>
  <c r="Q297" i="2"/>
  <c r="O297" i="2"/>
  <c r="O404" i="2"/>
  <c r="Q404" i="2"/>
  <c r="Q252" i="2"/>
  <c r="O252" i="2"/>
  <c r="O52" i="2"/>
  <c r="Q52" i="2"/>
  <c r="Q240" i="2"/>
  <c r="O240" i="2"/>
  <c r="Q146" i="2"/>
  <c r="O146" i="2"/>
  <c r="N141" i="2"/>
  <c r="Q142" i="2"/>
  <c r="O142" i="2"/>
  <c r="P25" i="2"/>
  <c r="O26" i="2"/>
  <c r="N322" i="2"/>
  <c r="O323" i="2"/>
  <c r="Q323" i="2"/>
  <c r="N188" i="2"/>
  <c r="Q189" i="2"/>
  <c r="O189" i="2"/>
  <c r="N261" i="2"/>
  <c r="Q262" i="2"/>
  <c r="O262" i="2"/>
  <c r="N83" i="2"/>
  <c r="Q84" i="2"/>
  <c r="O84" i="2"/>
  <c r="N313" i="2"/>
  <c r="Q314" i="2"/>
  <c r="O314" i="2"/>
  <c r="Q112" i="2"/>
  <c r="O112" i="2"/>
  <c r="N111" i="2"/>
  <c r="N266" i="2"/>
  <c r="Q267" i="2"/>
  <c r="O267" i="2"/>
  <c r="N212" i="2"/>
  <c r="Q213" i="2"/>
  <c r="O213" i="2"/>
  <c r="Q389" i="2"/>
  <c r="O389" i="2"/>
  <c r="Q115" i="2"/>
  <c r="O115" i="2"/>
  <c r="Q21" i="2"/>
  <c r="O21" i="2"/>
  <c r="N20" i="2"/>
  <c r="N329" i="2"/>
  <c r="Q330" i="2"/>
  <c r="O330" i="2"/>
  <c r="N181" i="2"/>
  <c r="Q182" i="2"/>
  <c r="O182" i="2"/>
  <c r="N161" i="2"/>
  <c r="Q162" i="2"/>
  <c r="O162" i="2"/>
  <c r="N414" i="2"/>
  <c r="O415" i="2"/>
  <c r="Q415" i="2"/>
  <c r="Q398" i="2"/>
  <c r="O398" i="2"/>
  <c r="N359" i="2"/>
  <c r="Q360" i="2"/>
  <c r="O360" i="2"/>
  <c r="Q61" i="2"/>
  <c r="O61" i="2"/>
  <c r="Q133" i="2"/>
  <c r="N132" i="2"/>
  <c r="O133" i="2"/>
  <c r="N202" i="2"/>
  <c r="Q203" i="2"/>
  <c r="O203" i="2"/>
  <c r="P48" i="2"/>
  <c r="N318" i="2"/>
  <c r="Q319" i="2"/>
  <c r="O319" i="2"/>
  <c r="N363" i="2"/>
  <c r="Q364" i="2"/>
  <c r="O364" i="2"/>
  <c r="C19" i="4"/>
  <c r="N44" i="2"/>
  <c r="Q45" i="2"/>
  <c r="O45" i="2"/>
  <c r="N99" i="2"/>
  <c r="Q100" i="2"/>
  <c r="O100" i="2"/>
  <c r="O399" i="2"/>
  <c r="Q399" i="2"/>
  <c r="N198" i="2"/>
  <c r="Q199" i="2"/>
  <c r="O199" i="2"/>
  <c r="N104" i="2"/>
  <c r="Q105" i="2"/>
  <c r="O105" i="2"/>
  <c r="N136" i="2"/>
  <c r="Q137" i="2"/>
  <c r="O137" i="2"/>
  <c r="N171" i="2"/>
  <c r="Q172" i="2"/>
  <c r="O172" i="2"/>
  <c r="N344" i="2"/>
  <c r="Q345" i="2"/>
  <c r="O345" i="2"/>
  <c r="O411" i="2"/>
  <c r="Q411" i="2"/>
  <c r="N410" i="2"/>
  <c r="Q59" i="2"/>
  <c r="O59" i="2"/>
  <c r="Q338" i="2"/>
  <c r="O338" i="2"/>
  <c r="N192" i="2"/>
  <c r="Q193" i="2"/>
  <c r="O193" i="2"/>
  <c r="Q334" i="2"/>
  <c r="O334" i="2"/>
  <c r="C32" i="4"/>
  <c r="C31" i="4"/>
  <c r="N333" i="2"/>
  <c r="N33" i="2"/>
  <c r="Q34" i="2"/>
  <c r="O34" i="2"/>
  <c r="G21" i="1"/>
  <c r="G23" i="1"/>
  <c r="G88" i="1"/>
  <c r="I35" i="1"/>
  <c r="I36" i="1"/>
  <c r="H23" i="1"/>
  <c r="I25" i="1"/>
  <c r="I88" i="1"/>
  <c r="H35" i="1"/>
  <c r="Q280" i="2"/>
  <c r="O280" i="2"/>
  <c r="N103" i="2"/>
  <c r="Q104" i="2"/>
  <c r="O104" i="2"/>
  <c r="N98" i="2"/>
  <c r="Q99" i="2"/>
  <c r="O99" i="2"/>
  <c r="Q202" i="2"/>
  <c r="O202" i="2"/>
  <c r="Q333" i="2"/>
  <c r="O333" i="2"/>
  <c r="N409" i="2"/>
  <c r="Q410" i="2"/>
  <c r="O410" i="2"/>
  <c r="C23" i="4"/>
  <c r="C22" i="4"/>
  <c r="C21" i="4"/>
  <c r="Q171" i="2"/>
  <c r="O171" i="2"/>
  <c r="Q318" i="2"/>
  <c r="O318" i="2"/>
  <c r="C11" i="4"/>
  <c r="C10" i="4"/>
  <c r="N317" i="2"/>
  <c r="N131" i="2"/>
  <c r="Q132" i="2"/>
  <c r="O132" i="2"/>
  <c r="Q329" i="2"/>
  <c r="O329" i="2"/>
  <c r="C16" i="4"/>
  <c r="C15" i="4"/>
  <c r="C12" i="4"/>
  <c r="N328" i="2"/>
  <c r="Q212" i="2"/>
  <c r="O212" i="2"/>
  <c r="N110" i="2"/>
  <c r="Q111" i="2"/>
  <c r="O111" i="2"/>
  <c r="N82" i="2"/>
  <c r="Q83" i="2"/>
  <c r="O83" i="2"/>
  <c r="C6" i="4"/>
  <c r="P24" i="2"/>
  <c r="Q76" i="2"/>
  <c r="O76" i="2"/>
  <c r="N38" i="2"/>
  <c r="Q39" i="2"/>
  <c r="O39" i="2"/>
  <c r="O388" i="2"/>
  <c r="Q388" i="2"/>
  <c r="O271" i="2"/>
  <c r="Q271" i="2"/>
  <c r="N270" i="2"/>
  <c r="C54" i="4"/>
  <c r="C53" i="4"/>
  <c r="Q373" i="2"/>
  <c r="O373" i="2"/>
  <c r="C26" i="4"/>
  <c r="C25" i="4"/>
  <c r="Q344" i="2"/>
  <c r="O344" i="2"/>
  <c r="N343" i="2"/>
  <c r="N197" i="2"/>
  <c r="Q198" i="2"/>
  <c r="O198" i="2"/>
  <c r="N43" i="2"/>
  <c r="O44" i="2"/>
  <c r="Q44" i="2"/>
  <c r="Q363" i="2"/>
  <c r="O363" i="2"/>
  <c r="Q181" i="2"/>
  <c r="O181" i="2"/>
  <c r="Q313" i="2"/>
  <c r="O313" i="2"/>
  <c r="N312" i="2"/>
  <c r="C9" i="4"/>
  <c r="C8" i="4"/>
  <c r="C7" i="4"/>
  <c r="Q322" i="2"/>
  <c r="O322" i="2"/>
  <c r="Q296" i="2"/>
  <c r="O296" i="2"/>
  <c r="Q301" i="2"/>
  <c r="O301" i="2"/>
  <c r="Q228" i="2"/>
  <c r="O228" i="2"/>
  <c r="N88" i="2"/>
  <c r="Q89" i="2"/>
  <c r="O89" i="2"/>
  <c r="N156" i="2"/>
  <c r="Q157" i="2"/>
  <c r="O157" i="2"/>
  <c r="Q66" i="2"/>
  <c r="O66" i="2"/>
  <c r="N166" i="2"/>
  <c r="Q167" i="2"/>
  <c r="O167" i="2"/>
  <c r="Q192" i="2"/>
  <c r="O192" i="2"/>
  <c r="O359" i="2"/>
  <c r="Q359" i="2"/>
  <c r="N358" i="2"/>
  <c r="C30" i="4"/>
  <c r="C29" i="4"/>
  <c r="C24" i="4"/>
  <c r="N176" i="2"/>
  <c r="Q177" i="2"/>
  <c r="O177" i="2"/>
  <c r="N238" i="2"/>
  <c r="Q239" i="2"/>
  <c r="O239" i="2"/>
  <c r="Q378" i="2"/>
  <c r="O378" i="2"/>
  <c r="N93" i="2"/>
  <c r="Q94" i="2"/>
  <c r="O94" i="2"/>
  <c r="N207" i="2"/>
  <c r="Q208" i="2"/>
  <c r="O208" i="2"/>
  <c r="O419" i="2"/>
  <c r="Q419" i="2"/>
  <c r="Q292" i="2"/>
  <c r="O292" i="2"/>
  <c r="C37" i="4"/>
  <c r="C36" i="4"/>
  <c r="N291" i="2"/>
  <c r="Q33" i="2"/>
  <c r="O33" i="2"/>
  <c r="O136" i="2"/>
  <c r="Q136" i="2"/>
  <c r="Q414" i="2"/>
  <c r="O414" i="2"/>
  <c r="Q20" i="2"/>
  <c r="O20" i="2"/>
  <c r="N19" i="2"/>
  <c r="C5" i="4"/>
  <c r="N265" i="2"/>
  <c r="Q266" i="2"/>
  <c r="O266" i="2"/>
  <c r="C44" i="4"/>
  <c r="C43" i="4"/>
  <c r="C52" i="4"/>
  <c r="C51" i="4"/>
  <c r="Q261" i="2"/>
  <c r="O261" i="2"/>
  <c r="N260" i="2"/>
  <c r="Q26" i="2"/>
  <c r="Q141" i="2"/>
  <c r="O141" i="2"/>
  <c r="O368" i="2"/>
  <c r="Q368" i="2"/>
  <c r="Q393" i="2"/>
  <c r="O393" i="2"/>
  <c r="N217" i="2"/>
  <c r="Q218" i="2"/>
  <c r="O218" i="2"/>
  <c r="Q256" i="2"/>
  <c r="O256" i="2"/>
  <c r="C47" i="4"/>
  <c r="N255" i="2"/>
  <c r="C46" i="4"/>
  <c r="Q275" i="2"/>
  <c r="O275" i="2"/>
  <c r="O383" i="2"/>
  <c r="Q383" i="2"/>
  <c r="Q50" i="2"/>
  <c r="O50" i="2"/>
  <c r="Q161" i="2"/>
  <c r="O161" i="2"/>
  <c r="N187" i="2"/>
  <c r="Q188" i="2"/>
  <c r="O188" i="2"/>
  <c r="N233" i="2"/>
  <c r="N227" i="2"/>
  <c r="Q234" i="2"/>
  <c r="O234" i="2"/>
  <c r="N286" i="2"/>
  <c r="Q287" i="2"/>
  <c r="O287" i="2"/>
  <c r="C41" i="4"/>
  <c r="C40" i="4"/>
  <c r="G35" i="1"/>
  <c r="G36" i="1"/>
  <c r="G25" i="1"/>
  <c r="C33" i="4"/>
  <c r="N11" i="2"/>
  <c r="Q19" i="2"/>
  <c r="O19" i="2"/>
  <c r="Q93" i="2"/>
  <c r="O93" i="2"/>
  <c r="Q43" i="2"/>
  <c r="O43" i="2"/>
  <c r="Q343" i="2"/>
  <c r="O343" i="2"/>
  <c r="N25" i="2"/>
  <c r="Q110" i="2"/>
  <c r="O110" i="2"/>
  <c r="N109" i="2"/>
  <c r="N285" i="2"/>
  <c r="O291" i="2"/>
  <c r="Q291" i="2"/>
  <c r="Q207" i="2"/>
  <c r="O207" i="2"/>
  <c r="Q238" i="2"/>
  <c r="O238" i="2"/>
  <c r="Q227" i="2"/>
  <c r="O227" i="2"/>
  <c r="P9" i="2"/>
  <c r="Q82" i="2"/>
  <c r="O82" i="2"/>
  <c r="Q131" i="2"/>
  <c r="O131" i="2"/>
  <c r="Q103" i="2"/>
  <c r="O103" i="2"/>
  <c r="Q187" i="2"/>
  <c r="O187" i="2"/>
  <c r="N186" i="2"/>
  <c r="Q217" i="2"/>
  <c r="O217" i="2"/>
  <c r="Q265" i="2"/>
  <c r="O265" i="2"/>
  <c r="Q166" i="2"/>
  <c r="O166" i="2"/>
  <c r="Q88" i="2"/>
  <c r="O88" i="2"/>
  <c r="C50" i="4"/>
  <c r="N75" i="2"/>
  <c r="Q317" i="2"/>
  <c r="O317" i="2"/>
  <c r="O98" i="2"/>
  <c r="Q98" i="2"/>
  <c r="Q233" i="2"/>
  <c r="O233" i="2"/>
  <c r="Q260" i="2"/>
  <c r="O260" i="2"/>
  <c r="C42" i="4"/>
  <c r="C4" i="4"/>
  <c r="C3" i="4"/>
  <c r="C55" i="4"/>
  <c r="Q358" i="2"/>
  <c r="O358" i="2"/>
  <c r="Q156" i="2"/>
  <c r="O156" i="2"/>
  <c r="Q312" i="2"/>
  <c r="O312" i="2"/>
  <c r="N311" i="2"/>
  <c r="Q197" i="2"/>
  <c r="O197" i="2"/>
  <c r="Q270" i="2"/>
  <c r="O270" i="2"/>
  <c r="Q38" i="2"/>
  <c r="O38" i="2"/>
  <c r="Q328" i="2"/>
  <c r="O328" i="2"/>
  <c r="N327" i="2"/>
  <c r="Q409" i="2"/>
  <c r="O409" i="2"/>
  <c r="N403" i="2"/>
  <c r="Q286" i="2"/>
  <c r="O286" i="2"/>
  <c r="Q255" i="2"/>
  <c r="O255" i="2"/>
  <c r="N249" i="2"/>
  <c r="Q176" i="2"/>
  <c r="O176" i="2"/>
  <c r="N24" i="2"/>
  <c r="O25" i="2"/>
  <c r="Q25" i="2"/>
  <c r="O75" i="2"/>
  <c r="Q75" i="2"/>
  <c r="Q109" i="2"/>
  <c r="O109" i="2"/>
  <c r="N10" i="2"/>
  <c r="Q11" i="2"/>
  <c r="O11" i="2"/>
  <c r="N49" i="2"/>
  <c r="Q249" i="2"/>
  <c r="O249" i="2"/>
  <c r="O327" i="2"/>
  <c r="Q327" i="2"/>
  <c r="Q403" i="2"/>
  <c r="O403" i="2"/>
  <c r="Q311" i="2"/>
  <c r="O311" i="2"/>
  <c r="O285" i="2"/>
  <c r="Q285" i="2"/>
  <c r="Q186" i="2"/>
  <c r="O186" i="2"/>
  <c r="P7" i="2"/>
  <c r="N9" i="2"/>
  <c r="O24" i="2"/>
  <c r="Q24" i="2"/>
  <c r="O10" i="2"/>
  <c r="Q10" i="2"/>
  <c r="N48" i="2"/>
  <c r="Q49" i="2"/>
  <c r="O49" i="2"/>
  <c r="N7" i="2"/>
  <c r="O48" i="2"/>
  <c r="Q48" i="2"/>
  <c r="Q9" i="2"/>
  <c r="O9" i="2"/>
  <c r="Q7" i="2"/>
  <c r="O7" i="2"/>
  <c r="H51" i="1"/>
</calcChain>
</file>

<file path=xl/sharedStrings.xml><?xml version="1.0" encoding="utf-8"?>
<sst xmlns="http://schemas.openxmlformats.org/spreadsheetml/2006/main" count="1471" uniqueCount="598">
  <si>
    <t>Članak 1.</t>
  </si>
  <si>
    <t>I.    OPĆI  DIO</t>
  </si>
  <si>
    <t>A</t>
  </si>
  <si>
    <t xml:space="preserve">RAČUN PRIHODA I RASHODA </t>
  </si>
  <si>
    <t>O P I S</t>
  </si>
  <si>
    <t>BROJ</t>
  </si>
  <si>
    <t xml:space="preserve">Plan </t>
  </si>
  <si>
    <t>Indeks</t>
  </si>
  <si>
    <t>RAČUNA</t>
  </si>
  <si>
    <t>2021.</t>
  </si>
  <si>
    <t xml:space="preserve">Prihodi poslovanja      </t>
  </si>
  <si>
    <t>Prihodi  od prodaje nefin. imovine</t>
  </si>
  <si>
    <t>6+7</t>
  </si>
  <si>
    <t>UKUPNO PRIHODI</t>
  </si>
  <si>
    <t>Rashodi poslovanja</t>
  </si>
  <si>
    <t>Rashodi za nabavku nefinancijske imovine</t>
  </si>
  <si>
    <t>3+4</t>
  </si>
  <si>
    <t>UKUPNO RASHODI</t>
  </si>
  <si>
    <t>(6+7)-(3+4)</t>
  </si>
  <si>
    <t>VIŠAK(+)/ MANJAK (-)</t>
  </si>
  <si>
    <t>B</t>
  </si>
  <si>
    <t>RAČUN FINANCIRANJA</t>
  </si>
  <si>
    <t>Primici od zaduživanja</t>
  </si>
  <si>
    <t>Izdaci za financijsku imovinu i otplate zajmova</t>
  </si>
  <si>
    <t>8-5</t>
  </si>
  <si>
    <t>NETO FINANCIRANJE</t>
  </si>
  <si>
    <t>C</t>
  </si>
  <si>
    <t>UKUPNO PRORAČUN OPĆINE</t>
  </si>
  <si>
    <t>1. = (6+7+8)</t>
  </si>
  <si>
    <t>UKUPNI PRIHODI I PRIMICI</t>
  </si>
  <si>
    <t>2. = (3+4+5)</t>
  </si>
  <si>
    <t>UKUPNI RASHODI I IZDACI</t>
  </si>
  <si>
    <t>3. = (1.-2.)</t>
  </si>
  <si>
    <t>RAZLIKA(1-2)višak+/manjak-</t>
  </si>
  <si>
    <t>Članak 2.</t>
  </si>
  <si>
    <t>Prihodi i primitci kao i rashodi i izdaci po grupama utvrđuju se kako slijedi:</t>
  </si>
  <si>
    <t>Vrste izvora financiranja</t>
  </si>
  <si>
    <t>Broj računa / šifarska oznaka</t>
  </si>
  <si>
    <t xml:space="preserve">   NAZIV </t>
  </si>
  <si>
    <t>Plan</t>
  </si>
  <si>
    <t>1.= (6+7)</t>
  </si>
  <si>
    <t>UKUPNO PRIHODA/PRIMITAKA</t>
  </si>
  <si>
    <t>Prihodi poslovanja</t>
  </si>
  <si>
    <t>Prihodi od poreza</t>
  </si>
  <si>
    <t>Porezi i prirez na dohodak</t>
  </si>
  <si>
    <t>Porez na imovinu</t>
  </si>
  <si>
    <t>Porezi na robe i usluge</t>
  </si>
  <si>
    <t xml:space="preserve">Pomoći iz inozemstva i od subjekata unutar općeg proračuna </t>
  </si>
  <si>
    <t xml:space="preserve">Pomoći proračunu iz drugih proračuna </t>
  </si>
  <si>
    <t xml:space="preserve">Pomoći iz državnog proračuna temeljem prijenosa EU sredstava </t>
  </si>
  <si>
    <t>Prihod od imovine</t>
  </si>
  <si>
    <t>Prihodi od financijske imovine</t>
  </si>
  <si>
    <t>Prihodi od nefinancijske imovine</t>
  </si>
  <si>
    <t>Prihod od  roba i usluga</t>
  </si>
  <si>
    <t>Administrativne (upravne) pristojbe</t>
  </si>
  <si>
    <t>Prihodi po posebnim propisima</t>
  </si>
  <si>
    <t>Komunalni doprinosi i naknade</t>
  </si>
  <si>
    <t>Prihod od prodaje nefinancijske imovine</t>
  </si>
  <si>
    <t>Prihodi od prodaje materijalne imovine - prir. bogat.</t>
  </si>
  <si>
    <t>Prihodi od prodaje proizvedene dugotrajne imovine</t>
  </si>
  <si>
    <t>Prihodi od prodaje građevinskih objekata</t>
  </si>
  <si>
    <t>Ostali građevinski objekti</t>
  </si>
  <si>
    <t>Primljeni zajmovi od banaka i ostalih financijskih institucija izvan javnog sektora</t>
  </si>
  <si>
    <t>2021.g</t>
  </si>
  <si>
    <t>1=(3+4+5)</t>
  </si>
  <si>
    <t>UKUPNO RASHODI/IZDACI</t>
  </si>
  <si>
    <t>Rashodi za zaposlene</t>
  </si>
  <si>
    <t>Plaće</t>
  </si>
  <si>
    <t>Ostali rashodi za zaposlene</t>
  </si>
  <si>
    <t>Doprinosi na plaće</t>
  </si>
  <si>
    <t>Materijalni rashodi</t>
  </si>
  <si>
    <t>Naknada troškova zaposlenima</t>
  </si>
  <si>
    <t>Rashodi za materijal i energiju</t>
  </si>
  <si>
    <t>Rashodi za usluge</t>
  </si>
  <si>
    <t xml:space="preserve"> Ostali nespomenuti rashodi poslovanja</t>
  </si>
  <si>
    <t>Financijski rashodi</t>
  </si>
  <si>
    <t>Kamate za primljene zajmove</t>
  </si>
  <si>
    <t>Ostali financijski rashodi</t>
  </si>
  <si>
    <t>Subvencije</t>
  </si>
  <si>
    <t>Subvencije trgovačkim društvima, obrtnicima, malim i srednjim poduzetnicima izvan javnog sektora</t>
  </si>
  <si>
    <t xml:space="preserve">Naknada građanima i kućanstvima </t>
  </si>
  <si>
    <t>Ostale naknade građanima i kućanstvima iz proračuna</t>
  </si>
  <si>
    <t>Donacije i ostali rashodi</t>
  </si>
  <si>
    <t>Tekuće donacije</t>
  </si>
  <si>
    <t>Kapitalne donacije</t>
  </si>
  <si>
    <t>Izvanredni rashodi</t>
  </si>
  <si>
    <t xml:space="preserve"> Rashodi za nabavu nefinancijske imovine</t>
  </si>
  <si>
    <t>Rashodi za nabavu neproizvedene dug.imovine</t>
  </si>
  <si>
    <t>Materijalna imovina prirodna bogatstva</t>
  </si>
  <si>
    <t>Rashodi za proizv.dugotraj. imovin</t>
  </si>
  <si>
    <t>Građevinski objekti</t>
  </si>
  <si>
    <t>Postrojenja i oprema</t>
  </si>
  <si>
    <t>Nematerijalna proizvedena imovina</t>
  </si>
  <si>
    <t>Izdaci za otplatu glavnice primljenih zajmova</t>
  </si>
  <si>
    <t>Otplata glavnice primljenih zajmova od banaka</t>
  </si>
  <si>
    <t>Šifra izvora</t>
  </si>
  <si>
    <t>Plan 2021.</t>
  </si>
  <si>
    <t>Opći prihodi i primici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</si>
  <si>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</si>
  <si>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</si>
  <si>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</si>
  <si>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</si>
  <si>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</si>
  <si>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</si>
  <si>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Ukupno po izvorima:</t>
  </si>
  <si>
    <t>II. POSEBNI DIO</t>
  </si>
  <si>
    <t>Rashodi i izdaci po organizacijskoj, programskoj i funkcijskoj klasifikaciji utvrđuju se kako slijedi:</t>
  </si>
  <si>
    <t xml:space="preserve">Šifra </t>
  </si>
  <si>
    <t>ŠIFRA</t>
  </si>
  <si>
    <t>Organizacijska</t>
  </si>
  <si>
    <t>Programska</t>
  </si>
  <si>
    <t>Izvor</t>
  </si>
  <si>
    <t>Funkcijska</t>
  </si>
  <si>
    <t>Program</t>
  </si>
  <si>
    <t>2021</t>
  </si>
  <si>
    <t>Br. pozicije u starom prorac</t>
  </si>
  <si>
    <t>Program/ Projekt/ Aktivnost</t>
  </si>
  <si>
    <t>2</t>
  </si>
  <si>
    <t>3</t>
  </si>
  <si>
    <t>4</t>
  </si>
  <si>
    <t>5</t>
  </si>
  <si>
    <t>6</t>
  </si>
  <si>
    <t>7</t>
  </si>
  <si>
    <t>Projekt/Aktivnost</t>
  </si>
  <si>
    <t>VRSTA RASHODA I IZDATAKA</t>
  </si>
  <si>
    <t>UKUPNO RASHODI I IZDACI</t>
  </si>
  <si>
    <t>o</t>
  </si>
  <si>
    <t xml:space="preserve">RAZDJEL 001 :  OPĆINSKO VIJEĆE I OPĆINSKI NAČELNIK </t>
  </si>
  <si>
    <t xml:space="preserve">Glava 001 01 :    Općinsko vijeće </t>
  </si>
  <si>
    <t>p</t>
  </si>
  <si>
    <t>P1000</t>
  </si>
  <si>
    <t xml:space="preserve"> </t>
  </si>
  <si>
    <t>Program 1000:   Donošenje akata i mjera iz djelokruga predstavničkog  tijela</t>
  </si>
  <si>
    <t>nova</t>
  </si>
  <si>
    <t>A1000 01</t>
  </si>
  <si>
    <t>Aktivnost:          Redovni rad Općinskog vijeća</t>
  </si>
  <si>
    <t>f</t>
  </si>
  <si>
    <t>Funkcijska klasifikacija : 0111 Izvršna i zakonodavna tijela</t>
  </si>
  <si>
    <t>e</t>
  </si>
  <si>
    <t>Naknade troškova vijećnicima</t>
  </si>
  <si>
    <t>Ostali nespomenuti rashodi poslovanja</t>
  </si>
  <si>
    <t>dio od 36</t>
  </si>
  <si>
    <t>A1000 02</t>
  </si>
  <si>
    <t xml:space="preserve">Aktivnost:          Potpora radu političkih stranaka </t>
  </si>
  <si>
    <t>0111</t>
  </si>
  <si>
    <t>1</t>
  </si>
  <si>
    <t>Glava 001 02 :    Načelnik Općine</t>
  </si>
  <si>
    <t>P1001</t>
  </si>
  <si>
    <t>Program 1001:   Redovna djelatnost općinskog načelnika</t>
  </si>
  <si>
    <t>dio 1,2,3,4 i 5</t>
  </si>
  <si>
    <t>A1001 01</t>
  </si>
  <si>
    <t>Aktivnost:          Plaća načelnik</t>
  </si>
  <si>
    <t>Rashodi za zaposlene, Općinski načelnik i Jedinstvenu UO</t>
  </si>
  <si>
    <t>2,3,4</t>
  </si>
  <si>
    <t>A1001 02</t>
  </si>
  <si>
    <t>Aktivnost:          Motorni benzin i dizel gorivo</t>
  </si>
  <si>
    <t>Rashodi za motorni benzin i dizel gorivo</t>
  </si>
  <si>
    <t>A1001 03</t>
  </si>
  <si>
    <t xml:space="preserve">Aktivnost:    Reprezentacija </t>
  </si>
  <si>
    <t xml:space="preserve">Reprezentacija </t>
  </si>
  <si>
    <t>A1001 04</t>
  </si>
  <si>
    <t>Aktivnost:   Proračunska pričuva</t>
  </si>
  <si>
    <t>RAZDJEL 002: JEDINSTVENI UPRAVNI ODJEL</t>
  </si>
  <si>
    <t xml:space="preserve">Glava 002 01: Jedinstveni upravni odjel </t>
  </si>
  <si>
    <t>P1002</t>
  </si>
  <si>
    <t>Program 1002:   Redovna djelatnost jedinstvenog upravnog odjela</t>
  </si>
  <si>
    <t>A1002 01</t>
  </si>
  <si>
    <t>Aktivnost:          Plaća djelatnici JUO</t>
  </si>
  <si>
    <t xml:space="preserve">Funkcijska klasifikacija : 0112 Financijski i fiskalni poslovi  </t>
  </si>
  <si>
    <t>Naknade troškova zaposlenima</t>
  </si>
  <si>
    <t>A1002 02</t>
  </si>
  <si>
    <t>Aktivnost:          Plaća djelatnici Javnih radova</t>
  </si>
  <si>
    <t>Rashodi za zaposlene- komunalni radnici HZZZ</t>
  </si>
  <si>
    <t>A1002 03</t>
  </si>
  <si>
    <t>Aktivnost:          Rashodi za zaposlene -Zaželi</t>
  </si>
  <si>
    <t xml:space="preserve">Funkcijska klasifikacija : 0112 Financijski i fiskalni poslovi </t>
  </si>
  <si>
    <t>Rashodi za zaposlene- radnici ZAŽELI</t>
  </si>
  <si>
    <t>Materijal i sredstva za čišćenje i održavanje</t>
  </si>
  <si>
    <t>P1003</t>
  </si>
  <si>
    <t>Program 1003: Rashodi za materijal i energiju</t>
  </si>
  <si>
    <t>A1003 01</t>
  </si>
  <si>
    <t>Aktivnost:          Nabava uredskog materijala</t>
  </si>
  <si>
    <t>Uredski materijal</t>
  </si>
  <si>
    <t>Literatura</t>
  </si>
  <si>
    <t>A1003 02</t>
  </si>
  <si>
    <t xml:space="preserve">Aktivnost:          Materijal i sredstva za čišćenje i održavanje </t>
  </si>
  <si>
    <t>Rashodi za materijal i energiju- sredstva za čišćenje i održavanje</t>
  </si>
  <si>
    <t>Rashodi za materijal i energiju- ostali rashodi</t>
  </si>
  <si>
    <t>dio od 09</t>
  </si>
  <si>
    <t>A1003 03</t>
  </si>
  <si>
    <t xml:space="preserve">Aktivnost:          Električna energija  </t>
  </si>
  <si>
    <t>A1003 04</t>
  </si>
  <si>
    <t xml:space="preserve">Aktivnost:          Motorni benzin i dizel gorivo </t>
  </si>
  <si>
    <t>A1003 05</t>
  </si>
  <si>
    <t xml:space="preserve">Aktivnost:          Materijal i dijelovi za tekuće i investicijsko održavanje  </t>
  </si>
  <si>
    <t>Rashodi za materijal i dijelove za tekuće i investicijsko održavanje</t>
  </si>
  <si>
    <t>A1003 06</t>
  </si>
  <si>
    <t>Aktivnost:          Nabava sitnog inventara i auto guma</t>
  </si>
  <si>
    <t>Sitni inventar</t>
  </si>
  <si>
    <t>Auto gume</t>
  </si>
  <si>
    <t>P1004</t>
  </si>
  <si>
    <t>Program 1004: Rashodi za usluge</t>
  </si>
  <si>
    <t>14  - brisati</t>
  </si>
  <si>
    <t>A1004 01</t>
  </si>
  <si>
    <t>Aktivnost:   Usluge telefona, telefaksa, mobitela</t>
  </si>
  <si>
    <t>15  - brisati</t>
  </si>
  <si>
    <t>A1004 02</t>
  </si>
  <si>
    <t xml:space="preserve">Aktivnost:   Poštarina </t>
  </si>
  <si>
    <t>A1004 03</t>
  </si>
  <si>
    <t>Aktivnost:   Ostale usluge za komunikaciju i prijevoz</t>
  </si>
  <si>
    <t>A1004 04</t>
  </si>
  <si>
    <t>Aktivnost:   Usluge tekućeg i investicijskog održavanja</t>
  </si>
  <si>
    <t>Usluge tekućeg i investicijskog održavanja građevinskih objekata</t>
  </si>
  <si>
    <t>19  - brisati</t>
  </si>
  <si>
    <t>A1004 05</t>
  </si>
  <si>
    <t>Aktivnost:   Iznošenje i odvoz smeća- Općinska zgrada i groblje</t>
  </si>
  <si>
    <t>20  - brisati</t>
  </si>
  <si>
    <t>A1004 06</t>
  </si>
  <si>
    <t xml:space="preserve">Aktivnost:   Opskrba vodom </t>
  </si>
  <si>
    <t>Rashodi za usluge opskrbe vodom</t>
  </si>
  <si>
    <t>A1004 07</t>
  </si>
  <si>
    <t>Aktivnost:   Ostale komunalne usluge</t>
  </si>
  <si>
    <t>Funkcijska klasifikacija : 0510 Gospodarenje otpadom</t>
  </si>
  <si>
    <t xml:space="preserve">Rashodi za usluge </t>
  </si>
  <si>
    <t xml:space="preserve">Aktivnost:  Autorski ugovori i ugovori o djelu </t>
  </si>
  <si>
    <t>A1004 08</t>
  </si>
  <si>
    <t>Aktivnost:  Usluge odvjetnika i pravnog savjetovanja</t>
  </si>
  <si>
    <t>Aktivnost:  Geodetsko- katastarske usluge, uknjižba zemljišta</t>
  </si>
  <si>
    <t>22</t>
  </si>
  <si>
    <t>Aktivnost:   Informatička podrška – računalne usluge</t>
  </si>
  <si>
    <t>A1004 09</t>
  </si>
  <si>
    <t>Aktivnost:  Ostale nespomenute usluge</t>
  </si>
  <si>
    <t>A1004 10</t>
  </si>
  <si>
    <t>Aktivnost:  Usluge registracije prijevoznih sredstava</t>
  </si>
  <si>
    <t>P1005</t>
  </si>
  <si>
    <t>Program 1005: Ostali nespomenuti rashodi</t>
  </si>
  <si>
    <t>A1005 01</t>
  </si>
  <si>
    <t>Aktivnost:   Izbori</t>
  </si>
  <si>
    <t xml:space="preserve">Naknada troškova osobama za provedbu izbora </t>
  </si>
  <si>
    <t>25  - brisati</t>
  </si>
  <si>
    <t>A1005 02</t>
  </si>
  <si>
    <t>Aktivnost:   Premije osiguranja</t>
  </si>
  <si>
    <t>A1005 03</t>
  </si>
  <si>
    <t>Aktivnost:    Reprezentacija - dan Općine</t>
  </si>
  <si>
    <t>A1005 04</t>
  </si>
  <si>
    <t>Aktivnost:   Članarine i norme</t>
  </si>
  <si>
    <t>Članarine i norme</t>
  </si>
  <si>
    <t>A1005 06</t>
  </si>
  <si>
    <t>Aktivnost:   Pristojbe i naknade</t>
  </si>
  <si>
    <t>A1005 07</t>
  </si>
  <si>
    <t>Aktivnost:   Troškovi sudskih postupaka</t>
  </si>
  <si>
    <t>A1005 08</t>
  </si>
  <si>
    <t>Aktivnost:   Rashodi protokola i ostali nespomenuti rashodi</t>
  </si>
  <si>
    <t>P1006</t>
  </si>
  <si>
    <t xml:space="preserve">Program 1006: Financijski rashodi </t>
  </si>
  <si>
    <t>A1006 01</t>
  </si>
  <si>
    <t>Aktivnost:   Bankarske usluge i usluge platnog prometa</t>
  </si>
  <si>
    <t>A1006 02</t>
  </si>
  <si>
    <t>Aktivnost:   Ostali nespomenuti financijski rashodi</t>
  </si>
  <si>
    <t>P1007</t>
  </si>
  <si>
    <t>Program 1007:   Subvencije</t>
  </si>
  <si>
    <t>A1007 01</t>
  </si>
  <si>
    <t xml:space="preserve">Aktivnost:   Sufinanciranje  programa za poljoprivrednike </t>
  </si>
  <si>
    <t>Funkcijska klasifikacija : 0421 Poljoprivreda</t>
  </si>
  <si>
    <t xml:space="preserve">Subvencije </t>
  </si>
  <si>
    <t>P1008</t>
  </si>
  <si>
    <t>Program 1008:  Naknade građanima i kućanstvima iz proračuna</t>
  </si>
  <si>
    <t>A1008 01</t>
  </si>
  <si>
    <t xml:space="preserve">Aktivnost:   Studenti  stipendije i prijevoz </t>
  </si>
  <si>
    <t>Funkcijska klasifikacija : 094 Visoka naobrazba</t>
  </si>
  <si>
    <t>Naknade građanima i kućanstvima iz proračuna</t>
  </si>
  <si>
    <t>A1008 02</t>
  </si>
  <si>
    <t>Aktivnost:   Sufinanciranje prijevoza srednjoškolaca</t>
  </si>
  <si>
    <t>Funkcijska klasifikacija : 092 Srednjoškolsko obrazovanje</t>
  </si>
  <si>
    <t>A1008 03</t>
  </si>
  <si>
    <t>Aktivnost:   Potpora roditeljima za novorođeno dijete</t>
  </si>
  <si>
    <t>Funkcijska klasifikacija :1040 Obitelj i djeca</t>
  </si>
  <si>
    <t>A1008 04</t>
  </si>
  <si>
    <t xml:space="preserve">Aktivnost:    Dječji vrtić i mala škola </t>
  </si>
  <si>
    <t>Funkcijska klasifikacija : 0911 - Predškolsko obrazovanje</t>
  </si>
  <si>
    <t>A1008 05</t>
  </si>
  <si>
    <t>Aktivnost:   Naknade za bolest i invaliditet</t>
  </si>
  <si>
    <t>Funkcijska klasifikacija :1070 Socijalna pomoć stanovništvu</t>
  </si>
  <si>
    <t>A1008 06</t>
  </si>
  <si>
    <t>Aktivnost:   Ogrjev</t>
  </si>
  <si>
    <t>A1008 07</t>
  </si>
  <si>
    <t>Aktivnost:   Radne bilježnice za OŠ</t>
  </si>
  <si>
    <t>Funkcijska klasifikacija : 0912 Osnovno obrazovanje</t>
  </si>
  <si>
    <t>P1009</t>
  </si>
  <si>
    <t>Program 1009:  Donacije i ostali rashodi</t>
  </si>
  <si>
    <t>A1009 01</t>
  </si>
  <si>
    <t xml:space="preserve">Aktivnost:   Vjerske zajednice -pomoć u radu </t>
  </si>
  <si>
    <t>Funkcijska klasifikacija : 0840 Religijske i druge službe zajednice</t>
  </si>
  <si>
    <t>A1009 02</t>
  </si>
  <si>
    <t>Aktivnost:   Kulturne udruge - prema programu rada</t>
  </si>
  <si>
    <t>Funkcijska klasifikacija : 0820 Službe kulture</t>
  </si>
  <si>
    <t>A1009 03</t>
  </si>
  <si>
    <t>Aktivnost:   Sportske udruge -  prema programu rada</t>
  </si>
  <si>
    <t>Funkcijska klasifikacija : 0810 Službe rekreacije i sporta</t>
  </si>
  <si>
    <t>A1009 04</t>
  </si>
  <si>
    <t>1070</t>
  </si>
  <si>
    <t>Aktivnost:   Udruga hrvatskih branitelja proistekle iz Domovinskog rata</t>
  </si>
  <si>
    <t>Funkcijska klasifikacija : 1070 Socijalna pomoć stanovništvu koje nije obuhvaćeno redovnim socijalnim programima</t>
  </si>
  <si>
    <t>A1009 05</t>
  </si>
  <si>
    <t xml:space="preserve">Aktivnost:   Imotska krajina - novine </t>
  </si>
  <si>
    <t>Funkcijska klasifikacija : 0830 Službe emitiranja i izdavanja</t>
  </si>
  <si>
    <t>P1010</t>
  </si>
  <si>
    <t>Program 1010:   Protupožarna i civilna zaštita</t>
  </si>
  <si>
    <t>A1010 01</t>
  </si>
  <si>
    <t>Aktivnost:   Javna vatrogasna postrojba Grada Imotskog</t>
  </si>
  <si>
    <t>Funkcijska klasifikacija : 0320 Usluge protupožarne zaštite</t>
  </si>
  <si>
    <t>A1010 02</t>
  </si>
  <si>
    <t xml:space="preserve">Aktivnost:    Civilna zaštita i gorska služba spašavanja  </t>
  </si>
  <si>
    <t>Funkcijska klasifikacija : 0360 Rashodi za javni red i sigurnost koji nisu drugdje svrstani</t>
  </si>
  <si>
    <t>A1010 03</t>
  </si>
  <si>
    <t>Aktivnost:   Crveni križ Imotski</t>
  </si>
  <si>
    <t>P1011</t>
  </si>
  <si>
    <t>Program 1011:  Izgradnja objekata i uređenje komunalne infrastrukture</t>
  </si>
  <si>
    <t>K1011 01</t>
  </si>
  <si>
    <t xml:space="preserve">Kapitalni projekt:     Uređenje i sanacija lokalnih i nerazvrstanih cesta </t>
  </si>
  <si>
    <t>Funkcijska klasifikacija : 0451- Cestovni promet</t>
  </si>
  <si>
    <t>Rashodi za nabavu nefinancijske imovine</t>
  </si>
  <si>
    <t>Rashodi za nabavu proizvedene dugotrajne imovine</t>
  </si>
  <si>
    <t>K1011 02</t>
  </si>
  <si>
    <t>Kapitalni projekt:       Izgradnja novog groblja</t>
  </si>
  <si>
    <t>Funkcijska klasifikacija : 0660 Rashodi vezani uz stanovanje i kom. pogodnosti koji nisu drugdje svrstani</t>
  </si>
  <si>
    <t>K1011 03</t>
  </si>
  <si>
    <t xml:space="preserve">Kapitalni projekt:        Izgradnja vodovoda  </t>
  </si>
  <si>
    <t>Funkcijska klasifikacija : 0630 Opskrba vodom</t>
  </si>
  <si>
    <t>K1011 04</t>
  </si>
  <si>
    <t xml:space="preserve">Kapitalni projekt:       Izgradnja objekata odvodnje </t>
  </si>
  <si>
    <t>Funkcijska klasifikacija : 0610 Razvoj stanovanja</t>
  </si>
  <si>
    <t>K1011 05</t>
  </si>
  <si>
    <t>Kapitalni projekt:       Izgradnja spoja ceste Dolića Draga na cestu ŽC 6157 Studenci- Proložac</t>
  </si>
  <si>
    <t>Izgradnja i sanacija šumskih putova</t>
  </si>
  <si>
    <t>Funkcijska klasifikacija : 0451 Cestovni promet</t>
  </si>
  <si>
    <t>K1011 06</t>
  </si>
  <si>
    <t xml:space="preserve">Kapitalni projekt:       Izgradnja nogostupa </t>
  </si>
  <si>
    <t>K1011 07</t>
  </si>
  <si>
    <t>Kapitalni projekt:       Izgradnja javne rasvjete - Područje Općine Lokvičići</t>
  </si>
  <si>
    <t>Funkcijska klasifikacija : 0640 Ulična rasvjeta</t>
  </si>
  <si>
    <t>K1011 08</t>
  </si>
  <si>
    <t>Kapitalni projekt: Izmjena Prostorni  plana</t>
  </si>
  <si>
    <t>Funkcijska klasifikacija : 0490 Ekonomski poslovi koji nisu drugdje svrstani</t>
  </si>
  <si>
    <t>K1011 09</t>
  </si>
  <si>
    <t>Kapitalni projekt: Uređenje Trga Hrvatskih branitelja</t>
  </si>
  <si>
    <t xml:space="preserve">Ostali građevinski objekti </t>
  </si>
  <si>
    <t>K1011 10</t>
  </si>
  <si>
    <t>0810</t>
  </si>
  <si>
    <t xml:space="preserve">Kapitalni projekt:   Izgradnja igrališta    </t>
  </si>
  <si>
    <t>K1011 11</t>
  </si>
  <si>
    <t>Kapitalni projekt:       Izgradnja vidikovaca i tematske staze</t>
  </si>
  <si>
    <t>K1011 12</t>
  </si>
  <si>
    <t>Kapitalni projekt:          Zaštita spomenika kulture - Arheološki lokalitet "Grad"</t>
  </si>
  <si>
    <t>K1011 13</t>
  </si>
  <si>
    <t xml:space="preserve">Kapitalni projekt:       Turistička zona </t>
  </si>
  <si>
    <t>Funkcijska klasifikacija : 0474 Višenamjenski razvojni projekti</t>
  </si>
  <si>
    <t>K1011 14</t>
  </si>
  <si>
    <t xml:space="preserve">Kapitalni projekt:       Izrada  dokumentacije za turističku Zonu </t>
  </si>
  <si>
    <t>K1011 15</t>
  </si>
  <si>
    <t>Kapitalni projekt:       Nabava komunalne opreme</t>
  </si>
  <si>
    <t>P1012</t>
  </si>
  <si>
    <t>Program 1012:   Održavanja objekata i uređaja komunalne infrastrukture i zaštita okoliša</t>
  </si>
  <si>
    <t>A1012 01</t>
  </si>
  <si>
    <t>Aktivnost:          Materijal i dijelovi za održavanje javne rasvjete</t>
  </si>
  <si>
    <t>A1012 02</t>
  </si>
  <si>
    <t>Aktivnost:          Uređenje prostora-sanacija odlagališta</t>
  </si>
  <si>
    <t>A1012 03</t>
  </si>
  <si>
    <t>Aktivnost:</t>
  </si>
  <si>
    <t xml:space="preserve"> Program izgrad, uređenja i održ. javnih hortikulturnih i dr.površina</t>
  </si>
  <si>
    <t>A1012 04</t>
  </si>
  <si>
    <t>Aktivnost:          Usluge tekućeg i investicijskog održavanja poljskih puteva</t>
  </si>
  <si>
    <t>55  - brisati</t>
  </si>
  <si>
    <t>REPUBLIKA HRVATSKA</t>
  </si>
  <si>
    <t>OPĆINA LOKVIČIĆI</t>
  </si>
  <si>
    <t xml:space="preserve">Na temelju članka 34. Zakona o proračunu („Narodne novine” br. 87/08,136/12, 15/15) i članka 31. Statuta općine Lokvičići ("Službeni glasnik općine Lokvičići 01/13"), općinsko vijeće Općine Lokvičići na sjednici održanoj dana 04. prosinca 2020. godine donosi: </t>
  </si>
  <si>
    <t>Plan razvojnih programa za 2021. s projekcijama za 2022. i 2023. godinu</t>
  </si>
  <si>
    <t xml:space="preserve">Članak 1. </t>
  </si>
  <si>
    <t>Ovaj Plan razvojnih programa sadrži ciljeve i prioritete razvoja općine Lokvičići povezane s programskom i organizacijskom klasifikacijom proračuna općine Lokvičići za 2021. i projekcijama za 2022. i 2023. godinu</t>
  </si>
  <si>
    <t>Program u proračunu</t>
  </si>
  <si>
    <t xml:space="preserve">Cilj </t>
  </si>
  <si>
    <t>Aktivnost/projekt u proračunu</t>
  </si>
  <si>
    <t xml:space="preserve">Način ostvarenja cilja </t>
  </si>
  <si>
    <t>Pokazatelji rezultata</t>
  </si>
  <si>
    <t xml:space="preserve">Projekcija 2022. </t>
  </si>
  <si>
    <t xml:space="preserve">Projekcija  2023. </t>
  </si>
  <si>
    <t>P1012 Održavanje objekata i uređaja komunalne infrastrukture</t>
  </si>
  <si>
    <t>Poboljšanje komunalne infrastrukture</t>
  </si>
  <si>
    <t xml:space="preserve">A1012 01 Materijal i dijelovi za održavanje javne rasvjete </t>
  </si>
  <si>
    <t xml:space="preserve">Ulaganje u zamjenu elemenata javne rasvjete u štedne, te nabava novih elemenata </t>
  </si>
  <si>
    <r>
      <rPr>
        <sz val="9"/>
        <rFont val="Arial"/>
        <charset val="238"/>
      </rPr>
      <t>Opći i sredstva za posebne namjene</t>
    </r>
    <r>
      <rPr>
        <sz val="10"/>
        <rFont val="Arial"/>
        <charset val="238"/>
      </rPr>
      <t xml:space="preserve"> </t>
    </r>
  </si>
  <si>
    <t>Poboljšanje kvalitete življenja na području Općine Lokvičići</t>
  </si>
  <si>
    <t>Učinkovito gospodarenje otpadom</t>
  </si>
  <si>
    <t>A1012 02 Sanacija divljih odlagališta</t>
  </si>
  <si>
    <t xml:space="preserve">Sanacija divljih odlagališta </t>
  </si>
  <si>
    <t>Sanirana divlja odlagališta</t>
  </si>
  <si>
    <t>A1012 03 Program izgradnje, uređenja i održavanja javnih hortikulturnih i drugih površina</t>
  </si>
  <si>
    <t xml:space="preserve">Održavanje i uređenje javnih površina </t>
  </si>
  <si>
    <t xml:space="preserve">Uređene javne i hortikulturne površine </t>
  </si>
  <si>
    <t xml:space="preserve">Razvoj poljoprivrede </t>
  </si>
  <si>
    <t xml:space="preserve">A1012 04 Usluge tekućeg i investicijskog održavanja poljskih putova </t>
  </si>
  <si>
    <t>Uređenje poljskih putova</t>
  </si>
  <si>
    <t>Uređeni poljski putovi</t>
  </si>
  <si>
    <t>UKUPNO:</t>
  </si>
  <si>
    <t>P1011 Izgradnja objekata i uređenje komunalne infrastrukture</t>
  </si>
  <si>
    <t>Prometna povezanost</t>
  </si>
  <si>
    <t>K1011 01 Uređenje i sanacija lokalnih i nerazvrstanih cesta</t>
  </si>
  <si>
    <t>Ulaganje u gradnju i rekonstrukciju nerazvrstanih cesta</t>
  </si>
  <si>
    <t>Kapitalne pomoći i opći izvor</t>
  </si>
  <si>
    <t>Izgrađene nerazvrstane ceste</t>
  </si>
  <si>
    <t>Unapređenje kvalitete života</t>
  </si>
  <si>
    <t>K1011 02 Izgradnja novog groblja</t>
  </si>
  <si>
    <t>Izgradnja groblja</t>
  </si>
  <si>
    <t>Opći</t>
  </si>
  <si>
    <t>Izgrađeno groblje</t>
  </si>
  <si>
    <t>K1011 03 Izgradnja vodovoda</t>
  </si>
  <si>
    <t>Izgradnja vodovoda</t>
  </si>
  <si>
    <t>Izgrađen vodovod</t>
  </si>
  <si>
    <t xml:space="preserve">K1011 04 Izgradnja objekata odvodnje </t>
  </si>
  <si>
    <t>Izgradnja odvodnje</t>
  </si>
  <si>
    <t>Izgrađeni objekti odvodnje</t>
  </si>
  <si>
    <t>K1011 05 Izgradnja i sanacija šumskih putova</t>
  </si>
  <si>
    <t>Ulaganje u izgradnju šumskih putova</t>
  </si>
  <si>
    <t>Izgrađeni šumski putovi</t>
  </si>
  <si>
    <t>K1011 06 Izgradnja nogostupa</t>
  </si>
  <si>
    <t xml:space="preserve">Ulaganje u izgradnju nogostupa </t>
  </si>
  <si>
    <t>Izgrađen nogostup</t>
  </si>
  <si>
    <t>K1011 07 Izgradnja javne rasvjete</t>
  </si>
  <si>
    <t xml:space="preserve">Ulaganje u izgradnju javne rasvjete </t>
  </si>
  <si>
    <t>Izgrađena javna rasvjeta</t>
  </si>
  <si>
    <t>Unapređenje stanja u prostoru</t>
  </si>
  <si>
    <t xml:space="preserve">K1011 08 Izmjena prostornog plana </t>
  </si>
  <si>
    <t>Izrada izmjena i dopuna PPU</t>
  </si>
  <si>
    <t>Donesene izmjene i dopune PPU</t>
  </si>
  <si>
    <t xml:space="preserve">K1011 09 Uređenje Trga Hrvatskih branitelja </t>
  </si>
  <si>
    <t>Ulaganje u izgradnju trga</t>
  </si>
  <si>
    <t>Uređen trg</t>
  </si>
  <si>
    <t>K1011 10 Izgradnja igrališta</t>
  </si>
  <si>
    <t>Izgradnja igrališta</t>
  </si>
  <si>
    <t>Izgrađeno igralište</t>
  </si>
  <si>
    <t>K1011 11 Izgradnja vidikovaca i tematskih staza</t>
  </si>
  <si>
    <t>Ulaganje u izgradnju vidikovaca i tematskih staza</t>
  </si>
  <si>
    <t xml:space="preserve">Opći i sredstva za posebne namjene </t>
  </si>
  <si>
    <t>Izgrađeni vidikovci i staze</t>
  </si>
  <si>
    <t>K1011 12 Zaštita spomenika kulture „Grad”</t>
  </si>
  <si>
    <t>Ulaganje u zaštitu spomenika kulture</t>
  </si>
  <si>
    <t xml:space="preserve">Sredstva za posebne namjene </t>
  </si>
  <si>
    <t>Zaštićen spomenik kulture</t>
  </si>
  <si>
    <t>K1011 13 Turistička zona</t>
  </si>
  <si>
    <t>Ulaganje u izgradnju turističke zone</t>
  </si>
  <si>
    <t xml:space="preserve">Opći </t>
  </si>
  <si>
    <t xml:space="preserve">Izgrađena turistička zona </t>
  </si>
  <si>
    <t>K1011 14 Izrada dokumentacije za turističku zonu</t>
  </si>
  <si>
    <t>Izrada dokumentacije</t>
  </si>
  <si>
    <t>Izrađena dokumentacija</t>
  </si>
  <si>
    <t xml:space="preserve">K1011 15 Nabava komunalne opreme </t>
  </si>
  <si>
    <t>Nabava opreme i sredstava za skupljanje i zbrinjavanje otpada</t>
  </si>
  <si>
    <t>Opći i kapitalne pomoći</t>
  </si>
  <si>
    <t xml:space="preserve">Nabavljena oprema za otpad </t>
  </si>
  <si>
    <t xml:space="preserve">UKUPNO: </t>
  </si>
  <si>
    <t xml:space="preserve">Članak 3. </t>
  </si>
  <si>
    <t>Plan razvojnih programa Općine Lokvičići za razdoblje 2021. do 2023. godine sastavni je dio Proračuna Općine Lokvičići za 2021. godinu, bit će objavljen u „Službenom glasniku općine Lokvičići”, a primjenjuje se od 01.01.2021. godine</t>
  </si>
  <si>
    <t>KLASA:  400-08/20-01/07</t>
  </si>
  <si>
    <t>URBROJ: 2129/08-01-20-01</t>
  </si>
  <si>
    <t>Lokvičići, 04.  prosinca 2020. godine</t>
  </si>
  <si>
    <t>Mate Zovko</t>
  </si>
  <si>
    <t>Rashodi prema funkcijskoj klasifikaciji</t>
  </si>
  <si>
    <t>01</t>
  </si>
  <si>
    <t>Opće javne usluge</t>
  </si>
  <si>
    <t>011</t>
  </si>
  <si>
    <t xml:space="preserve">Izvršna i zakonodavna tijela, financijski i fiskalni poslovi, vanjski poslovi </t>
  </si>
  <si>
    <t xml:space="preserve">Izvršna i zakonodavna tijela </t>
  </si>
  <si>
    <t>0112</t>
  </si>
  <si>
    <t xml:space="preserve">Financijski i fiskalni poslovi </t>
  </si>
  <si>
    <t>03</t>
  </si>
  <si>
    <t>Javni red i sigurnost</t>
  </si>
  <si>
    <t>032</t>
  </si>
  <si>
    <t>Usluge protupožarne zaštite</t>
  </si>
  <si>
    <t>0320</t>
  </si>
  <si>
    <t>036</t>
  </si>
  <si>
    <t>Rashodi za javni red i sigurnost</t>
  </si>
  <si>
    <t>0360</t>
  </si>
  <si>
    <t>Rashodi za javni red i sigurnost koji nisu drugdje svrstani</t>
  </si>
  <si>
    <t>04</t>
  </si>
  <si>
    <t>Ekonomski poslovi</t>
  </si>
  <si>
    <t>042</t>
  </si>
  <si>
    <t>Poljoprivreda, šumarstvo, ribarstvo i lov</t>
  </si>
  <si>
    <t>0421</t>
  </si>
  <si>
    <t>Poljoprivreda</t>
  </si>
  <si>
    <t>045</t>
  </si>
  <si>
    <t>Promet</t>
  </si>
  <si>
    <t>0451</t>
  </si>
  <si>
    <t>Cestovni promet</t>
  </si>
  <si>
    <t>047</t>
  </si>
  <si>
    <t>Ostale industrije</t>
  </si>
  <si>
    <t>0473</t>
  </si>
  <si>
    <t>Turizam</t>
  </si>
  <si>
    <t>049</t>
  </si>
  <si>
    <t>Ekonomski poslovi koji nisu drugdje svrstani</t>
  </si>
  <si>
    <t>0490</t>
  </si>
  <si>
    <t>05</t>
  </si>
  <si>
    <t>Zaštita okoliša</t>
  </si>
  <si>
    <t>051</t>
  </si>
  <si>
    <t>Gospodarenje otpadom</t>
  </si>
  <si>
    <t>0510</t>
  </si>
  <si>
    <t>06</t>
  </si>
  <si>
    <t>Usluge unapređenja stanovanja i zajednice</t>
  </si>
  <si>
    <t>061</t>
  </si>
  <si>
    <t>Razvoj stanovanja</t>
  </si>
  <si>
    <t>0610</t>
  </si>
  <si>
    <t>063</t>
  </si>
  <si>
    <t>Opskrba vodom</t>
  </si>
  <si>
    <t>0630</t>
  </si>
  <si>
    <t>064</t>
  </si>
  <si>
    <t>Ulična rasvjeta</t>
  </si>
  <si>
    <t>0640</t>
  </si>
  <si>
    <t>066</t>
  </si>
  <si>
    <t>Rashodi vezani uz stanovanje i komunalne pogodnosti</t>
  </si>
  <si>
    <t>0660</t>
  </si>
  <si>
    <t>08</t>
  </si>
  <si>
    <t>Rekreacija, kultura i religija</t>
  </si>
  <si>
    <t>081</t>
  </si>
  <si>
    <t>Službe rekreacije i sporta</t>
  </si>
  <si>
    <t>082</t>
  </si>
  <si>
    <t>Službe kulture</t>
  </si>
  <si>
    <t>0820</t>
  </si>
  <si>
    <t>083</t>
  </si>
  <si>
    <t>Službe emitiranja i izdavanja</t>
  </si>
  <si>
    <t>084</t>
  </si>
  <si>
    <t>Religijske i druge službe zajednice</t>
  </si>
  <si>
    <t>0840</t>
  </si>
  <si>
    <t>09</t>
  </si>
  <si>
    <t>Obrazovanje</t>
  </si>
  <si>
    <t>091</t>
  </si>
  <si>
    <t xml:space="preserve">Predškolsko i osnovno obrazovanje </t>
  </si>
  <si>
    <t>0911</t>
  </si>
  <si>
    <t>Predškolsko obrazovanje</t>
  </si>
  <si>
    <t>0912</t>
  </si>
  <si>
    <t>Osnovno obrazovanje</t>
  </si>
  <si>
    <t>092</t>
  </si>
  <si>
    <t xml:space="preserve">Srednjoškolsko obrazovanje </t>
  </si>
  <si>
    <t>0922</t>
  </si>
  <si>
    <t>Više srednjoškolsko obrazovanje</t>
  </si>
  <si>
    <t>094</t>
  </si>
  <si>
    <t>Visoka naobrazba</t>
  </si>
  <si>
    <t>0942</t>
  </si>
  <si>
    <t>Visoka naobrazba I i II stupanj</t>
  </si>
  <si>
    <t>Socijalna zaštita</t>
  </si>
  <si>
    <t>Obitelj i djeca</t>
  </si>
  <si>
    <t>Socijalna pomoć stanovništvu koje nije obuhvaćeno redovnim socijalnim progr.</t>
  </si>
  <si>
    <t>SPLITSKO -DALMATINSKA ŽUPANIJA</t>
  </si>
  <si>
    <t>OPĆINSKO VIJEĆE</t>
  </si>
  <si>
    <t xml:space="preserve">Predsjednik Općinskog vijeća </t>
  </si>
  <si>
    <t xml:space="preserve">REPUBLIKA HRVATSKA </t>
  </si>
  <si>
    <t>SPLITSKO-DALMATINSKA ŽUPANIJA</t>
  </si>
  <si>
    <t xml:space="preserve">OPĆINSKO VIJEĆE </t>
  </si>
  <si>
    <t>Predsjednik Općinskog vijeća</t>
  </si>
  <si>
    <t>IZMJENE I DOPUNE PRORAČUNA  OPĆINE LOKVIČIĆI</t>
  </si>
  <si>
    <t xml:space="preserve">ZA 2021. GODINU </t>
  </si>
  <si>
    <t>Izmjene i dopune Proračuna općine Lokvičići za 2021. godine sastoje se od:</t>
  </si>
  <si>
    <t>Povećanje/</t>
  </si>
  <si>
    <t>smanjenje</t>
  </si>
  <si>
    <t>Novi iznos</t>
  </si>
  <si>
    <t xml:space="preserve">Indeks </t>
  </si>
  <si>
    <t>Naknada za korištenje privatnog automobila u sl. svrhe</t>
  </si>
  <si>
    <t>Rent- a car</t>
  </si>
  <si>
    <t>A1004 11</t>
  </si>
  <si>
    <t>Aktivnost: Usluge promidžbe i informiranja</t>
  </si>
  <si>
    <t>Funkcijska klasifikacija: 0112 Financijski i fiskalni poslovi</t>
  </si>
  <si>
    <t xml:space="preserve">Promidžba i vidljivost </t>
  </si>
  <si>
    <t xml:space="preserve">Aktivnost: </t>
  </si>
  <si>
    <t>Zbrinjavanje životinja</t>
  </si>
  <si>
    <t>A1005 09</t>
  </si>
  <si>
    <t xml:space="preserve">Naknade šteta </t>
  </si>
  <si>
    <t xml:space="preserve"> Funkcijska klasifikacija: 0111 Izvršna i zakonodavna tijela </t>
  </si>
  <si>
    <t xml:space="preserve">Rashodi poslovanja </t>
  </si>
  <si>
    <t>Ostali rashodi</t>
  </si>
  <si>
    <t xml:space="preserve">Kazne, pemali i naknade šteta </t>
  </si>
  <si>
    <t>A1007 02</t>
  </si>
  <si>
    <t xml:space="preserve">Pomoć područjima stradalim potresom </t>
  </si>
  <si>
    <t xml:space="preserve">Pomoći unutar općeg proračuna </t>
  </si>
  <si>
    <t xml:space="preserve">Pomoći dane u inozemstvo i untar općeg proračuna </t>
  </si>
  <si>
    <t>Novi</t>
  </si>
  <si>
    <t>iznos</t>
  </si>
  <si>
    <t xml:space="preserve">Novi </t>
  </si>
  <si>
    <t xml:space="preserve">iznos </t>
  </si>
  <si>
    <t>Povećanje/smanjenje</t>
  </si>
  <si>
    <t>Pomoći od izvanproračunskih korisnika</t>
  </si>
  <si>
    <t>Ostali prihodi</t>
  </si>
  <si>
    <t>Prihod od prodaje prijevoznih sredstava</t>
  </si>
  <si>
    <t xml:space="preserve">                                                               Mate Zovko </t>
  </si>
  <si>
    <t xml:space="preserve">Novi iznos </t>
  </si>
  <si>
    <t>Funkcijska  klasifikacija: 0112 Financijski i fiskalni poslovi</t>
  </si>
  <si>
    <t>Plan 2021</t>
  </si>
  <si>
    <t xml:space="preserve">Na temelju članka 39. Zakona o Proračunu (N.N. 87/08, 136/12 i 15/15) i članka 31. Statuta Općine Lokvičići (Sl. Glasnik općine Lokvičići 01/13), Općinsko vijeće Općine Lokvičići dana, 03. prosinca 2021.  godine donosi </t>
  </si>
  <si>
    <t>URBROJ: 2129/08-01-21-01</t>
  </si>
  <si>
    <t>KLASA: 400-08/21-01/05</t>
  </si>
  <si>
    <t>Lokvičići, 03. prosinca 2021.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</si>
</sst>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#,##0.0"/>
    <numFmt numFmtId="167" formatCode="mmm/dd"/>
    <numFmt numFmtId="168" formatCode="* #,##0.00\ ;\-* #,##0.00\ ;* \-#\ ;@\ "/>
    <numFmt numFmtId="170" formatCode="* #,##0\ ;\-* #,##0\ ;* \-#\ ;@\ "/>
  </numFmts>
  <fonts count="46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charset val="238"/>
    </font>
    <font>
      <sz val="10"/>
      <color indexed="8"/>
      <name val="Arial"/>
      <charset val="238"/>
    </font>
    <font>
      <b/>
      <sz val="10"/>
      <name val="Arial"/>
      <charset val="238"/>
    </font>
    <font>
      <b/>
      <sz val="10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color indexed="8"/>
      <name val="Arial"/>
      <family val="2"/>
      <charset val="238"/>
    </font>
    <font>
      <sz val="19"/>
      <color indexed="48"/>
      <name val="Arial"/>
      <charset val="238"/>
    </font>
    <font>
      <sz val="10"/>
      <color indexed="10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sz val="9"/>
      <name val="Arial"/>
      <charset val="238"/>
    </font>
    <font>
      <sz val="10"/>
      <name val="Arial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9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rgb="FF000000"/>
      <name val="Times New Roman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2"/>
        <bgColor indexed="51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40"/>
        <bgColor indexed="49"/>
      </patternFill>
    </fill>
    <fill>
      <patternFill patternType="solid">
        <fgColor indexed="50"/>
        <bgColor indexed="51"/>
      </patternFill>
    </fill>
    <fill>
      <patternFill patternType="solid">
        <fgColor indexed="41"/>
        <bgColor indexed="44"/>
      </patternFill>
    </fill>
    <fill>
      <patternFill patternType="solid">
        <fgColor indexed="54"/>
        <bgColor indexed="19"/>
      </patternFill>
    </fill>
    <fill>
      <patternFill patternType="solid">
        <fgColor indexed="26"/>
        <bgColor indexed="9"/>
      </patternFill>
    </fill>
    <fill>
      <patternFill patternType="solid">
        <fgColor indexed="15"/>
        <bgColor indexed="35"/>
      </patternFill>
    </fill>
    <fill>
      <patternFill patternType="solid">
        <fgColor indexed="63"/>
        <bgColor indexed="59"/>
      </patternFill>
    </fill>
    <fill>
      <patternFill patternType="solid">
        <fgColor indexed="13"/>
        <bgColor indexed="51"/>
      </patternFill>
    </fill>
    <fill>
      <patternFill patternType="solid">
        <fgColor indexed="34"/>
        <bgColor indexed="22"/>
      </patternFill>
    </fill>
    <fill>
      <patternFill patternType="solid">
        <fgColor indexed="24"/>
        <bgColor indexed="55"/>
      </patternFill>
    </fill>
    <fill>
      <patternFill patternType="solid">
        <fgColor indexed="19"/>
        <bgColor indexed="23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2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7"/>
      </left>
      <right style="thin">
        <color indexed="48"/>
      </right>
      <top style="medium">
        <color indexed="27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/>
      <top/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thin">
        <color indexed="8"/>
      </bottom>
      <diagonal/>
    </border>
    <border>
      <left style="dotted">
        <color indexed="22"/>
      </left>
      <right style="dotted">
        <color indexed="22"/>
      </right>
      <top/>
      <bottom style="dotted">
        <color indexed="22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22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14" borderId="0" applyNumberFormat="0" applyBorder="0" applyAlignment="0" applyProtection="0"/>
    <xf numFmtId="0" fontId="1" fillId="0" borderId="0"/>
    <xf numFmtId="0" fontId="6" fillId="14" borderId="3" applyNumberFormat="0" applyProtection="0">
      <alignment vertical="center"/>
    </xf>
    <xf numFmtId="0" fontId="7" fillId="14" borderId="3" applyNumberFormat="0" applyProtection="0">
      <alignment vertical="center"/>
    </xf>
    <xf numFmtId="0" fontId="6" fillId="14" borderId="3" applyNumberFormat="0" applyProtection="0">
      <alignment horizontal="left" vertical="center" indent="1"/>
    </xf>
    <xf numFmtId="0" fontId="6" fillId="14" borderId="3" applyNumberFormat="0" applyProtection="0">
      <alignment horizontal="left" vertical="top" indent="1"/>
    </xf>
    <xf numFmtId="0" fontId="6" fillId="15" borderId="0" applyNumberFormat="0" applyProtection="0">
      <alignment horizontal="left" vertical="center" indent="1"/>
    </xf>
    <xf numFmtId="0" fontId="8" fillId="2" borderId="3" applyNumberFormat="0" applyProtection="0">
      <alignment horizontal="right" vertical="center"/>
    </xf>
    <xf numFmtId="0" fontId="8" fillId="6" borderId="3" applyNumberFormat="0" applyProtection="0">
      <alignment horizontal="right" vertical="center"/>
    </xf>
    <xf numFmtId="0" fontId="8" fillId="10" borderId="3" applyNumberFormat="0" applyProtection="0">
      <alignment horizontal="right" vertical="center"/>
    </xf>
    <xf numFmtId="0" fontId="8" fillId="8" borderId="3" applyNumberFormat="0" applyProtection="0">
      <alignment horizontal="right" vertical="center"/>
    </xf>
    <xf numFmtId="0" fontId="8" fillId="9" borderId="3" applyNumberFormat="0" applyProtection="0">
      <alignment horizontal="right" vertical="center"/>
    </xf>
    <xf numFmtId="0" fontId="8" fillId="12" borderId="3" applyNumberFormat="0" applyProtection="0">
      <alignment horizontal="right" vertical="center"/>
    </xf>
    <xf numFmtId="0" fontId="8" fillId="11" borderId="3" applyNumberFormat="0" applyProtection="0">
      <alignment horizontal="right" vertical="center"/>
    </xf>
    <xf numFmtId="0" fontId="8" fillId="16" borderId="3" applyNumberFormat="0" applyProtection="0">
      <alignment horizontal="right" vertical="center"/>
    </xf>
    <xf numFmtId="0" fontId="8" fillId="7" borderId="3" applyNumberFormat="0" applyProtection="0">
      <alignment horizontal="right" vertical="center"/>
    </xf>
    <xf numFmtId="0" fontId="6" fillId="17" borderId="4" applyNumberFormat="0" applyProtection="0">
      <alignment horizontal="left" vertical="center" indent="1"/>
    </xf>
    <xf numFmtId="0" fontId="8" fillId="3" borderId="0" applyNumberFormat="0" applyProtection="0">
      <alignment horizontal="left" vertical="center" indent="1"/>
    </xf>
    <xf numFmtId="0" fontId="9" fillId="18" borderId="0" applyNumberFormat="0" applyProtection="0">
      <alignment horizontal="left" vertical="center" indent="1"/>
    </xf>
    <xf numFmtId="0" fontId="6" fillId="15" borderId="3" applyNumberFormat="0" applyProtection="0">
      <alignment horizontal="center" vertical="top"/>
    </xf>
    <xf numFmtId="0" fontId="10" fillId="3" borderId="0" applyNumberFormat="0" applyProtection="0">
      <alignment horizontal="left" vertical="center" indent="1"/>
    </xf>
    <xf numFmtId="0" fontId="10" fillId="15" borderId="0" applyNumberFormat="0" applyProtection="0">
      <alignment horizontal="left" vertical="center" indent="1"/>
    </xf>
    <xf numFmtId="0" fontId="11" fillId="18" borderId="3" applyNumberFormat="0" applyProtection="0">
      <alignment horizontal="left" vertical="center" indent="1"/>
    </xf>
    <xf numFmtId="0" fontId="12" fillId="18" borderId="3" applyNumberFormat="0" applyProtection="0">
      <alignment horizontal="left" vertical="top" indent="1"/>
    </xf>
    <xf numFmtId="0" fontId="11" fillId="15" borderId="3" applyNumberFormat="0" applyProtection="0">
      <alignment horizontal="left" vertical="center" indent="1"/>
    </xf>
    <xf numFmtId="0" fontId="40" fillId="15" borderId="3" applyNumberFormat="0" applyProtection="0">
      <alignment horizontal="left" vertical="top" indent="1"/>
    </xf>
    <xf numFmtId="0" fontId="40" fillId="5" borderId="3" applyNumberFormat="0" applyProtection="0">
      <alignment horizontal="left" vertical="center" indent="1"/>
    </xf>
    <xf numFmtId="0" fontId="40" fillId="5" borderId="3" applyNumberFormat="0" applyProtection="0">
      <alignment horizontal="left" vertical="top" indent="1"/>
    </xf>
    <xf numFmtId="0" fontId="40" fillId="3" borderId="3" applyNumberFormat="0" applyProtection="0">
      <alignment horizontal="left" vertical="center" indent="1"/>
    </xf>
    <xf numFmtId="0" fontId="40" fillId="3" borderId="3" applyNumberFormat="0" applyProtection="0">
      <alignment horizontal="left" vertical="top" indent="1"/>
    </xf>
    <xf numFmtId="0" fontId="8" fillId="19" borderId="3" applyNumberFormat="0" applyProtection="0">
      <alignment vertical="center"/>
    </xf>
    <xf numFmtId="0" fontId="13" fillId="19" borderId="3" applyNumberFormat="0" applyProtection="0">
      <alignment vertical="center"/>
    </xf>
    <xf numFmtId="0" fontId="8" fillId="19" borderId="3" applyNumberFormat="0" applyProtection="0">
      <alignment horizontal="left" vertical="center" indent="1"/>
    </xf>
    <xf numFmtId="0" fontId="8" fillId="19" borderId="3" applyNumberFormat="0" applyProtection="0">
      <alignment horizontal="left" vertical="top" indent="1"/>
    </xf>
    <xf numFmtId="0" fontId="14" fillId="3" borderId="3" applyNumberFormat="0" applyProtection="0">
      <alignment horizontal="right" vertical="center"/>
    </xf>
    <xf numFmtId="0" fontId="13" fillId="3" borderId="3" applyNumberFormat="0" applyProtection="0">
      <alignment horizontal="right" vertical="center"/>
    </xf>
    <xf numFmtId="0" fontId="8" fillId="15" borderId="3" applyNumberFormat="0" applyProtection="0">
      <alignment horizontal="left" vertical="center" indent="1"/>
    </xf>
    <xf numFmtId="0" fontId="6" fillId="15" borderId="3" applyNumberFormat="0" applyProtection="0">
      <alignment horizontal="center" vertical="top" wrapText="1"/>
    </xf>
    <xf numFmtId="0" fontId="15" fillId="20" borderId="0" applyNumberFormat="0" applyProtection="0">
      <alignment horizontal="left" vertical="center" indent="1"/>
    </xf>
    <xf numFmtId="0" fontId="16" fillId="3" borderId="3" applyNumberFormat="0" applyProtection="0">
      <alignment horizontal="right" vertical="center"/>
    </xf>
    <xf numFmtId="168" fontId="40" fillId="0" borderId="0" applyFill="0" applyBorder="0" applyAlignment="0" applyProtection="0"/>
  </cellStyleXfs>
  <cellXfs count="353">
    <xf numFmtId="0" fontId="0" fillId="0" borderId="0" xfId="0"/>
    <xf numFmtId="0" fontId="17" fillId="0" borderId="0" xfId="5" applyFont="1"/>
    <xf numFmtId="0" fontId="18" fillId="0" borderId="0" xfId="5" applyFont="1"/>
    <xf numFmtId="166" fontId="17" fillId="0" borderId="0" xfId="5" applyNumberFormat="1" applyFont="1"/>
    <xf numFmtId="0" fontId="21" fillId="0" borderId="0" xfId="5" applyFont="1" applyAlignment="1">
      <alignment horizontal="justify"/>
    </xf>
    <xf numFmtId="0" fontId="22" fillId="0" borderId="0" xfId="5" applyFont="1" applyAlignment="1">
      <alignment horizontal="center"/>
    </xf>
    <xf numFmtId="0" fontId="21" fillId="0" borderId="0" xfId="5" applyFont="1"/>
    <xf numFmtId="0" fontId="20" fillId="0" borderId="0" xfId="5" applyFont="1"/>
    <xf numFmtId="0" fontId="22" fillId="0" borderId="0" xfId="5" applyFont="1"/>
    <xf numFmtId="0" fontId="23" fillId="0" borderId="0" xfId="5" applyFont="1"/>
    <xf numFmtId="166" fontId="23" fillId="0" borderId="0" xfId="5" applyNumberFormat="1" applyFont="1"/>
    <xf numFmtId="0" fontId="24" fillId="0" borderId="0" xfId="5" applyFont="1"/>
    <xf numFmtId="0" fontId="20" fillId="0" borderId="0" xfId="5" applyFont="1" applyAlignment="1">
      <alignment horizontal="center"/>
    </xf>
    <xf numFmtId="0" fontId="17" fillId="0" borderId="0" xfId="5" applyFont="1" applyBorder="1"/>
    <xf numFmtId="0" fontId="22" fillId="0" borderId="5" xfId="5" applyFont="1" applyBorder="1" applyAlignment="1">
      <alignment horizontal="center" vertical="top"/>
    </xf>
    <xf numFmtId="0" fontId="25" fillId="0" borderId="5" xfId="5" applyFont="1" applyBorder="1" applyAlignment="1">
      <alignment horizontal="center" vertical="top"/>
    </xf>
    <xf numFmtId="166" fontId="26" fillId="0" borderId="5" xfId="5" applyNumberFormat="1" applyFont="1" applyBorder="1" applyAlignment="1">
      <alignment horizontal="center" vertical="top" wrapText="1"/>
    </xf>
    <xf numFmtId="3" fontId="17" fillId="0" borderId="0" xfId="5" applyNumberFormat="1" applyFont="1" applyBorder="1"/>
    <xf numFmtId="0" fontId="22" fillId="0" borderId="6" xfId="5" applyFont="1" applyBorder="1" applyAlignment="1">
      <alignment vertical="top"/>
    </xf>
    <xf numFmtId="0" fontId="18" fillId="0" borderId="0" xfId="5" applyFont="1" applyBorder="1" applyAlignment="1"/>
    <xf numFmtId="0" fontId="26" fillId="0" borderId="0" xfId="5" applyFont="1" applyBorder="1" applyAlignment="1">
      <alignment horizontal="center" wrapText="1"/>
    </xf>
    <xf numFmtId="0" fontId="22" fillId="0" borderId="0" xfId="5" applyFont="1" applyBorder="1" applyAlignment="1">
      <alignment vertical="top"/>
    </xf>
    <xf numFmtId="0" fontId="25" fillId="0" borderId="0" xfId="5" applyFont="1" applyBorder="1" applyAlignment="1">
      <alignment horizontal="center" vertical="top"/>
    </xf>
    <xf numFmtId="166" fontId="26" fillId="0" borderId="0" xfId="5" applyNumberFormat="1" applyFont="1" applyBorder="1" applyAlignment="1">
      <alignment horizontal="center" vertical="top" wrapText="1"/>
    </xf>
    <xf numFmtId="166" fontId="25" fillId="0" borderId="0" xfId="5" applyNumberFormat="1" applyFont="1" applyBorder="1" applyAlignment="1">
      <alignment horizontal="center" vertical="top"/>
    </xf>
    <xf numFmtId="0" fontId="21" fillId="0" borderId="7" xfId="5" applyFont="1" applyBorder="1"/>
    <xf numFmtId="3" fontId="21" fillId="0" borderId="0" xfId="5" applyNumberFormat="1" applyFont="1"/>
    <xf numFmtId="0" fontId="18" fillId="0" borderId="8" xfId="5" applyFont="1" applyBorder="1"/>
    <xf numFmtId="3" fontId="17" fillId="0" borderId="0" xfId="5" applyNumberFormat="1" applyFont="1"/>
    <xf numFmtId="0" fontId="18" fillId="0" borderId="8" xfId="5" applyNumberFormat="1" applyFont="1" applyBorder="1"/>
    <xf numFmtId="0" fontId="18" fillId="0" borderId="0" xfId="5" applyFont="1" applyBorder="1"/>
    <xf numFmtId="0" fontId="17" fillId="0" borderId="0" xfId="5" applyFont="1" applyBorder="1" applyAlignment="1">
      <alignment vertical="top" wrapText="1"/>
    </xf>
    <xf numFmtId="0" fontId="27" fillId="0" borderId="0" xfId="5" applyFont="1" applyBorder="1"/>
    <xf numFmtId="0" fontId="28" fillId="0" borderId="0" xfId="5" applyFont="1"/>
    <xf numFmtId="0" fontId="29" fillId="0" borderId="0" xfId="5" applyFont="1"/>
    <xf numFmtId="0" fontId="28" fillId="0" borderId="0" xfId="5" applyFont="1" applyBorder="1"/>
    <xf numFmtId="3" fontId="17" fillId="0" borderId="0" xfId="5" applyNumberFormat="1" applyFont="1" applyBorder="1" applyAlignment="1">
      <alignment horizontal="right" vertical="top" wrapText="1"/>
    </xf>
    <xf numFmtId="166" fontId="17" fillId="0" borderId="0" xfId="5" applyNumberFormat="1" applyFont="1" applyBorder="1" applyAlignment="1">
      <alignment horizontal="right" vertical="top" wrapText="1"/>
    </xf>
    <xf numFmtId="3" fontId="28" fillId="0" borderId="0" xfId="5" applyNumberFormat="1" applyFont="1" applyBorder="1" applyAlignment="1">
      <alignment horizontal="right" vertical="top" wrapText="1"/>
    </xf>
    <xf numFmtId="166" fontId="28" fillId="0" borderId="0" xfId="5" applyNumberFormat="1" applyFont="1"/>
    <xf numFmtId="0" fontId="17" fillId="0" borderId="0" xfId="5" applyFont="1" applyFill="1"/>
    <xf numFmtId="0" fontId="34" fillId="0" borderId="0" xfId="0" applyFont="1" applyAlignment="1"/>
    <xf numFmtId="49" fontId="34" fillId="0" borderId="0" xfId="0" applyNumberFormat="1" applyFont="1" applyAlignment="1"/>
    <xf numFmtId="0" fontId="35" fillId="0" borderId="0" xfId="0" applyFont="1" applyAlignment="1"/>
    <xf numFmtId="49" fontId="35" fillId="0" borderId="0" xfId="0" applyNumberFormat="1" applyFont="1" applyAlignment="1"/>
    <xf numFmtId="3" fontId="35" fillId="0" borderId="0" xfId="0" applyNumberFormat="1" applyFont="1" applyAlignment="1"/>
    <xf numFmtId="0" fontId="36" fillId="0" borderId="0" xfId="0" applyFont="1"/>
    <xf numFmtId="3" fontId="34" fillId="0" borderId="0" xfId="0" applyNumberFormat="1" applyFont="1" applyAlignment="1"/>
    <xf numFmtId="170" fontId="34" fillId="0" borderId="0" xfId="44" applyNumberFormat="1" applyFont="1" applyFill="1" applyBorder="1" applyAlignment="1" applyProtection="1"/>
    <xf numFmtId="3" fontId="37" fillId="13" borderId="0" xfId="0" applyNumberFormat="1" applyFont="1" applyFill="1" applyAlignment="1">
      <alignment horizontal="center" wrapText="1"/>
    </xf>
    <xf numFmtId="49" fontId="32" fillId="13" borderId="9" xfId="0" applyNumberFormat="1" applyFont="1" applyFill="1" applyBorder="1" applyAlignment="1">
      <alignment horizontal="center"/>
    </xf>
    <xf numFmtId="49" fontId="32" fillId="13" borderId="10" xfId="0" applyNumberFormat="1" applyFont="1" applyFill="1" applyBorder="1" applyAlignment="1">
      <alignment horizontal="center"/>
    </xf>
    <xf numFmtId="0" fontId="32" fillId="13" borderId="0" xfId="0" applyFont="1" applyFill="1" applyAlignment="1"/>
    <xf numFmtId="3" fontId="32" fillId="13" borderId="0" xfId="0" applyNumberFormat="1" applyFont="1" applyFill="1" applyAlignment="1">
      <alignment horizontal="center"/>
    </xf>
    <xf numFmtId="3" fontId="32" fillId="13" borderId="0" xfId="44" applyNumberFormat="1" applyFont="1" applyFill="1" applyBorder="1" applyAlignment="1" applyProtection="1">
      <alignment horizontal="center"/>
    </xf>
    <xf numFmtId="0" fontId="32" fillId="13" borderId="0" xfId="44" applyNumberFormat="1" applyFont="1" applyFill="1" applyBorder="1" applyAlignment="1" applyProtection="1">
      <alignment horizontal="center"/>
    </xf>
    <xf numFmtId="49" fontId="32" fillId="13" borderId="0" xfId="44" applyNumberFormat="1" applyFont="1" applyFill="1" applyBorder="1" applyAlignment="1" applyProtection="1">
      <alignment horizontal="center"/>
    </xf>
    <xf numFmtId="0" fontId="32" fillId="13" borderId="0" xfId="0" applyFont="1" applyFill="1" applyAlignment="1">
      <alignment wrapText="1"/>
    </xf>
    <xf numFmtId="49" fontId="32" fillId="13" borderId="0" xfId="0" applyNumberFormat="1" applyFont="1" applyFill="1" applyAlignment="1">
      <alignment horizontal="center"/>
    </xf>
    <xf numFmtId="49" fontId="38" fillId="21" borderId="0" xfId="0" applyNumberFormat="1" applyFont="1" applyFill="1" applyAlignment="1"/>
    <xf numFmtId="49" fontId="38" fillId="21" borderId="9" xfId="0" applyNumberFormat="1" applyFont="1" applyFill="1" applyBorder="1" applyAlignment="1"/>
    <xf numFmtId="0" fontId="38" fillId="21" borderId="0" xfId="0" applyFont="1" applyFill="1" applyAlignment="1"/>
    <xf numFmtId="3" fontId="38" fillId="21" borderId="0" xfId="0" applyNumberFormat="1" applyFont="1" applyFill="1" applyAlignment="1"/>
    <xf numFmtId="3" fontId="38" fillId="21" borderId="0" xfId="0" applyNumberFormat="1" applyFont="1" applyFill="1" applyAlignment="1">
      <alignment horizontal="center"/>
    </xf>
    <xf numFmtId="166" fontId="38" fillId="21" borderId="0" xfId="0" applyNumberFormat="1" applyFont="1" applyFill="1" applyAlignment="1">
      <alignment horizontal="center"/>
    </xf>
    <xf numFmtId="49" fontId="38" fillId="22" borderId="0" xfId="0" applyNumberFormat="1" applyFont="1" applyFill="1" applyAlignment="1"/>
    <xf numFmtId="49" fontId="38" fillId="22" borderId="9" xfId="0" applyNumberFormat="1" applyFont="1" applyFill="1" applyBorder="1" applyAlignment="1"/>
    <xf numFmtId="0" fontId="38" fillId="22" borderId="0" xfId="0" applyFont="1" applyFill="1" applyAlignment="1"/>
    <xf numFmtId="3" fontId="38" fillId="22" borderId="0" xfId="0" applyNumberFormat="1" applyFont="1" applyFill="1" applyAlignment="1"/>
    <xf numFmtId="3" fontId="32" fillId="22" borderId="0" xfId="0" applyNumberFormat="1" applyFont="1" applyFill="1" applyAlignment="1">
      <alignment horizontal="center"/>
    </xf>
    <xf numFmtId="3" fontId="38" fillId="22" borderId="0" xfId="0" applyNumberFormat="1" applyFont="1" applyFill="1" applyAlignment="1">
      <alignment horizontal="center"/>
    </xf>
    <xf numFmtId="166" fontId="38" fillId="22" borderId="0" xfId="0" applyNumberFormat="1" applyFont="1" applyFill="1" applyAlignment="1">
      <alignment horizontal="center"/>
    </xf>
    <xf numFmtId="49" fontId="32" fillId="22" borderId="0" xfId="0" applyNumberFormat="1" applyFont="1" applyFill="1" applyAlignment="1"/>
    <xf numFmtId="1" fontId="32" fillId="22" borderId="9" xfId="0" applyNumberFormat="1" applyFont="1" applyFill="1" applyBorder="1" applyAlignment="1"/>
    <xf numFmtId="0" fontId="19" fillId="22" borderId="0" xfId="0" applyFont="1" applyFill="1" applyAlignment="1"/>
    <xf numFmtId="3" fontId="32" fillId="22" borderId="0" xfId="0" applyNumberFormat="1" applyFont="1" applyFill="1" applyAlignment="1"/>
    <xf numFmtId="166" fontId="32" fillId="22" borderId="0" xfId="0" applyNumberFormat="1" applyFont="1" applyFill="1" applyAlignment="1">
      <alignment horizontal="center"/>
    </xf>
    <xf numFmtId="49" fontId="32" fillId="7" borderId="0" xfId="0" applyNumberFormat="1" applyFont="1" applyFill="1" applyAlignment="1"/>
    <xf numFmtId="1" fontId="32" fillId="7" borderId="9" xfId="0" applyNumberFormat="1" applyFont="1" applyFill="1" applyBorder="1" applyAlignment="1"/>
    <xf numFmtId="0" fontId="19" fillId="7" borderId="0" xfId="0" applyFont="1" applyFill="1" applyAlignment="1"/>
    <xf numFmtId="3" fontId="32" fillId="7" borderId="0" xfId="0" applyNumberFormat="1" applyFont="1" applyFill="1" applyAlignment="1"/>
    <xf numFmtId="3" fontId="32" fillId="7" borderId="0" xfId="0" applyNumberFormat="1" applyFont="1" applyFill="1" applyAlignment="1">
      <alignment horizontal="center"/>
    </xf>
    <xf numFmtId="166" fontId="32" fillId="7" borderId="0" xfId="0" applyNumberFormat="1" applyFont="1" applyFill="1" applyAlignment="1">
      <alignment horizontal="center"/>
    </xf>
    <xf numFmtId="49" fontId="32" fillId="9" borderId="0" xfId="0" applyNumberFormat="1" applyFont="1" applyFill="1" applyAlignment="1"/>
    <xf numFmtId="1" fontId="32" fillId="9" borderId="9" xfId="0" applyNumberFormat="1" applyFont="1" applyFill="1" applyBorder="1" applyAlignment="1">
      <alignment horizontal="left"/>
    </xf>
    <xf numFmtId="1" fontId="32" fillId="9" borderId="9" xfId="0" applyNumberFormat="1" applyFont="1" applyFill="1" applyBorder="1" applyAlignment="1"/>
    <xf numFmtId="3" fontId="32" fillId="9" borderId="0" xfId="0" applyNumberFormat="1" applyFont="1" applyFill="1" applyAlignment="1">
      <alignment horizontal="center"/>
    </xf>
    <xf numFmtId="166" fontId="32" fillId="9" borderId="0" xfId="0" applyNumberFormat="1" applyFont="1" applyFill="1" applyAlignment="1">
      <alignment horizontal="center"/>
    </xf>
    <xf numFmtId="49" fontId="32" fillId="4" borderId="0" xfId="0" applyNumberFormat="1" applyFont="1" applyFill="1" applyAlignment="1"/>
    <xf numFmtId="1" fontId="32" fillId="4" borderId="9" xfId="0" applyNumberFormat="1" applyFont="1" applyFill="1" applyBorder="1" applyAlignment="1">
      <alignment horizontal="left"/>
    </xf>
    <xf numFmtId="1" fontId="32" fillId="4" borderId="9" xfId="0" applyNumberFormat="1" applyFont="1" applyFill="1" applyBorder="1" applyAlignment="1"/>
    <xf numFmtId="0" fontId="32" fillId="4" borderId="0" xfId="0" applyNumberFormat="1" applyFont="1" applyFill="1" applyAlignment="1"/>
    <xf numFmtId="0" fontId="32" fillId="4" borderId="0" xfId="0" applyFont="1" applyFill="1" applyAlignment="1"/>
    <xf numFmtId="3" fontId="32" fillId="4" borderId="0" xfId="0" applyNumberFormat="1" applyFont="1" applyFill="1" applyAlignment="1"/>
    <xf numFmtId="3" fontId="32" fillId="4" borderId="0" xfId="0" applyNumberFormat="1" applyFont="1" applyFill="1" applyAlignment="1">
      <alignment horizontal="center"/>
    </xf>
    <xf numFmtId="166" fontId="32" fillId="4" borderId="0" xfId="0" applyNumberFormat="1" applyFont="1" applyFill="1" applyAlignment="1">
      <alignment horizontal="center"/>
    </xf>
    <xf numFmtId="49" fontId="32" fillId="5" borderId="0" xfId="0" applyNumberFormat="1" applyFont="1" applyFill="1" applyAlignment="1"/>
    <xf numFmtId="1" fontId="32" fillId="5" borderId="9" xfId="0" applyNumberFormat="1" applyFont="1" applyFill="1" applyBorder="1" applyAlignment="1">
      <alignment horizontal="left"/>
    </xf>
    <xf numFmtId="1" fontId="32" fillId="5" borderId="9" xfId="0" applyNumberFormat="1" applyFont="1" applyFill="1" applyBorder="1" applyAlignment="1"/>
    <xf numFmtId="0" fontId="32" fillId="5" borderId="0" xfId="0" applyNumberFormat="1" applyFont="1" applyFill="1" applyAlignment="1"/>
    <xf numFmtId="0" fontId="32" fillId="5" borderId="0" xfId="0" applyFont="1" applyFill="1"/>
    <xf numFmtId="3" fontId="32" fillId="5" borderId="0" xfId="0" applyNumberFormat="1" applyFont="1" applyFill="1" applyAlignment="1"/>
    <xf numFmtId="3" fontId="32" fillId="5" borderId="0" xfId="0" applyNumberFormat="1" applyFont="1" applyFill="1" applyAlignment="1">
      <alignment horizontal="center"/>
    </xf>
    <xf numFmtId="166" fontId="32" fillId="5" borderId="0" xfId="0" applyNumberFormat="1" applyFont="1" applyFill="1" applyAlignment="1">
      <alignment horizontal="center"/>
    </xf>
    <xf numFmtId="3" fontId="32" fillId="0" borderId="0" xfId="0" applyNumberFormat="1" applyFont="1" applyAlignment="1"/>
    <xf numFmtId="1" fontId="32" fillId="0" borderId="9" xfId="0" applyNumberFormat="1" applyFont="1" applyBorder="1" applyAlignment="1">
      <alignment horizontal="left" wrapText="1"/>
    </xf>
    <xf numFmtId="1" fontId="32" fillId="0" borderId="9" xfId="0" applyNumberFormat="1" applyFont="1" applyBorder="1" applyAlignment="1">
      <alignment wrapText="1"/>
    </xf>
    <xf numFmtId="49" fontId="32" fillId="0" borderId="8" xfId="0" applyNumberFormat="1" applyFont="1" applyBorder="1" applyAlignment="1"/>
    <xf numFmtId="0" fontId="32" fillId="0" borderId="8" xfId="0" applyFont="1" applyBorder="1" applyAlignment="1">
      <alignment horizontal="left"/>
    </xf>
    <xf numFmtId="3" fontId="32" fillId="0" borderId="8" xfId="0" applyNumberFormat="1" applyFont="1" applyBorder="1" applyAlignment="1"/>
    <xf numFmtId="3" fontId="32" fillId="0" borderId="8" xfId="0" applyNumberFormat="1" applyFont="1" applyBorder="1" applyAlignment="1">
      <alignment horizontal="center" wrapText="1"/>
    </xf>
    <xf numFmtId="166" fontId="32" fillId="0" borderId="8" xfId="0" applyNumberFormat="1" applyFont="1" applyBorder="1" applyAlignment="1">
      <alignment horizontal="center" wrapText="1"/>
    </xf>
    <xf numFmtId="0" fontId="32" fillId="0" borderId="0" xfId="0" applyFont="1" applyAlignment="1">
      <alignment wrapText="1"/>
    </xf>
    <xf numFmtId="49" fontId="32" fillId="0" borderId="0" xfId="0" applyNumberFormat="1" applyFont="1" applyFill="1" applyAlignment="1"/>
    <xf numFmtId="3" fontId="32" fillId="0" borderId="0" xfId="0" applyNumberFormat="1" applyFont="1" applyFill="1" applyAlignment="1"/>
    <xf numFmtId="0" fontId="32" fillId="0" borderId="9" xfId="0" applyNumberFormat="1" applyFont="1" applyBorder="1" applyAlignment="1">
      <alignment horizontal="left" wrapText="1"/>
    </xf>
    <xf numFmtId="0" fontId="34" fillId="0" borderId="0" xfId="0" applyFont="1" applyAlignment="1">
      <alignment wrapText="1"/>
    </xf>
    <xf numFmtId="0" fontId="32" fillId="4" borderId="0" xfId="0" applyNumberFormat="1" applyFont="1" applyFill="1" applyBorder="1" applyAlignment="1"/>
    <xf numFmtId="1" fontId="32" fillId="0" borderId="9" xfId="0" applyNumberFormat="1" applyFont="1" applyBorder="1" applyAlignment="1">
      <alignment horizontal="left"/>
    </xf>
    <xf numFmtId="1" fontId="32" fillId="0" borderId="9" xfId="0" applyNumberFormat="1" applyFont="1" applyBorder="1" applyAlignment="1"/>
    <xf numFmtId="1" fontId="32" fillId="7" borderId="9" xfId="0" applyNumberFormat="1" applyFont="1" applyFill="1" applyBorder="1" applyAlignment="1">
      <alignment horizontal="left"/>
    </xf>
    <xf numFmtId="3" fontId="34" fillId="0" borderId="0" xfId="0" applyNumberFormat="1" applyFont="1" applyAlignment="1">
      <alignment wrapText="1"/>
    </xf>
    <xf numFmtId="3" fontId="32" fillId="0" borderId="0" xfId="0" applyNumberFormat="1" applyFont="1" applyFill="1" applyAlignment="1">
      <alignment horizontal="left"/>
    </xf>
    <xf numFmtId="3" fontId="32" fillId="0" borderId="0" xfId="0" applyNumberFormat="1" applyFont="1" applyAlignment="1">
      <alignment wrapText="1"/>
    </xf>
    <xf numFmtId="49" fontId="32" fillId="0" borderId="0" xfId="0" applyNumberFormat="1" applyFont="1" applyBorder="1" applyAlignment="1"/>
    <xf numFmtId="0" fontId="32" fillId="0" borderId="0" xfId="0" applyFont="1" applyBorder="1" applyAlignment="1">
      <alignment horizontal="left"/>
    </xf>
    <xf numFmtId="3" fontId="32" fillId="0" borderId="0" xfId="0" applyNumberFormat="1" applyFont="1" applyBorder="1" applyAlignment="1"/>
    <xf numFmtId="0" fontId="32" fillId="22" borderId="9" xfId="0" applyNumberFormat="1" applyFont="1" applyFill="1" applyBorder="1" applyAlignment="1">
      <alignment horizontal="left" wrapText="1"/>
    </xf>
    <xf numFmtId="1" fontId="32" fillId="22" borderId="9" xfId="0" applyNumberFormat="1" applyFont="1" applyFill="1" applyBorder="1" applyAlignment="1">
      <alignment horizontal="left" wrapText="1"/>
    </xf>
    <xf numFmtId="1" fontId="32" fillId="22" borderId="9" xfId="0" applyNumberFormat="1" applyFont="1" applyFill="1" applyBorder="1" applyAlignment="1">
      <alignment wrapText="1"/>
    </xf>
    <xf numFmtId="49" fontId="32" fillId="22" borderId="8" xfId="0" applyNumberFormat="1" applyFont="1" applyFill="1" applyBorder="1" applyAlignment="1"/>
    <xf numFmtId="3" fontId="32" fillId="22" borderId="8" xfId="0" applyNumberFormat="1" applyFont="1" applyFill="1" applyBorder="1" applyAlignment="1">
      <alignment horizontal="center" wrapText="1"/>
    </xf>
    <xf numFmtId="166" fontId="32" fillId="22" borderId="8" xfId="0" applyNumberFormat="1" applyFont="1" applyFill="1" applyBorder="1" applyAlignment="1">
      <alignment horizontal="center" wrapText="1"/>
    </xf>
    <xf numFmtId="0" fontId="32" fillId="7" borderId="9" xfId="0" applyNumberFormat="1" applyFont="1" applyFill="1" applyBorder="1" applyAlignment="1">
      <alignment horizontal="left" wrapText="1"/>
    </xf>
    <xf numFmtId="1" fontId="32" fillId="7" borderId="9" xfId="0" applyNumberFormat="1" applyFont="1" applyFill="1" applyBorder="1" applyAlignment="1">
      <alignment horizontal="left" wrapText="1"/>
    </xf>
    <xf numFmtId="1" fontId="32" fillId="7" borderId="9" xfId="0" applyNumberFormat="1" applyFont="1" applyFill="1" applyBorder="1" applyAlignment="1">
      <alignment wrapText="1"/>
    </xf>
    <xf numFmtId="49" fontId="32" fillId="7" borderId="8" xfId="0" applyNumberFormat="1" applyFont="1" applyFill="1" applyBorder="1" applyAlignment="1"/>
    <xf numFmtId="3" fontId="32" fillId="7" borderId="8" xfId="0" applyNumberFormat="1" applyFont="1" applyFill="1" applyBorder="1" applyAlignment="1">
      <alignment horizontal="center" wrapText="1"/>
    </xf>
    <xf numFmtId="166" fontId="32" fillId="7" borderId="8" xfId="0" applyNumberFormat="1" applyFont="1" applyFill="1" applyBorder="1" applyAlignment="1">
      <alignment horizontal="center" wrapText="1"/>
    </xf>
    <xf numFmtId="3" fontId="32" fillId="0" borderId="0" xfId="0" applyNumberFormat="1" applyFont="1" applyBorder="1" applyAlignment="1">
      <alignment horizontal="center" wrapText="1"/>
    </xf>
    <xf numFmtId="166" fontId="32" fillId="0" borderId="0" xfId="0" applyNumberFormat="1" applyFont="1" applyBorder="1" applyAlignment="1">
      <alignment horizontal="center" wrapText="1"/>
    </xf>
    <xf numFmtId="1" fontId="32" fillId="0" borderId="11" xfId="0" applyNumberFormat="1" applyFont="1" applyBorder="1" applyAlignment="1">
      <alignment horizontal="left" wrapText="1"/>
    </xf>
    <xf numFmtId="0" fontId="32" fillId="0" borderId="12" xfId="0" applyNumberFormat="1" applyFont="1" applyBorder="1" applyAlignment="1">
      <alignment horizontal="left" wrapText="1"/>
    </xf>
    <xf numFmtId="3" fontId="32" fillId="0" borderId="8" xfId="0" applyNumberFormat="1" applyFont="1" applyBorder="1" applyAlignment="1">
      <alignment horizontal="center" vertical="top" wrapText="1"/>
    </xf>
    <xf numFmtId="3" fontId="32" fillId="0" borderId="0" xfId="0" applyNumberFormat="1" applyFont="1" applyBorder="1" applyAlignment="1">
      <alignment horizontal="center" vertical="top" wrapText="1"/>
    </xf>
    <xf numFmtId="166" fontId="32" fillId="0" borderId="8" xfId="0" applyNumberFormat="1" applyFont="1" applyBorder="1" applyAlignment="1">
      <alignment horizontal="center" vertical="top" wrapText="1"/>
    </xf>
    <xf numFmtId="0" fontId="34" fillId="0" borderId="0" xfId="0" applyNumberFormat="1" applyFont="1" applyAlignment="1">
      <alignment wrapText="1"/>
    </xf>
    <xf numFmtId="49" fontId="32" fillId="4" borderId="0" xfId="0" applyNumberFormat="1" applyFont="1" applyFill="1" applyBorder="1" applyAlignment="1"/>
    <xf numFmtId="1" fontId="32" fillId="0" borderId="9" xfId="0" applyNumberFormat="1" applyFont="1" applyFill="1" applyBorder="1" applyAlignment="1">
      <alignment horizontal="left"/>
    </xf>
    <xf numFmtId="1" fontId="32" fillId="0" borderId="9" xfId="0" applyNumberFormat="1" applyFont="1" applyFill="1" applyBorder="1" applyAlignment="1"/>
    <xf numFmtId="0" fontId="32" fillId="0" borderId="0" xfId="0" applyNumberFormat="1" applyFont="1" applyFill="1" applyBorder="1" applyAlignment="1"/>
    <xf numFmtId="0" fontId="32" fillId="0" borderId="0" xfId="0" applyFont="1" applyFill="1" applyAlignment="1">
      <alignment horizontal="left" wrapText="1"/>
    </xf>
    <xf numFmtId="0" fontId="32" fillId="0" borderId="0" xfId="0" applyFont="1" applyFill="1" applyAlignment="1">
      <alignment wrapText="1"/>
    </xf>
    <xf numFmtId="3" fontId="32" fillId="0" borderId="0" xfId="0" applyNumberFormat="1" applyFont="1" applyFill="1" applyAlignment="1">
      <alignment horizontal="center"/>
    </xf>
    <xf numFmtId="166" fontId="32" fillId="0" borderId="0" xfId="0" applyNumberFormat="1" applyFont="1" applyFill="1" applyAlignment="1">
      <alignment horizontal="center"/>
    </xf>
    <xf numFmtId="49" fontId="32" fillId="9" borderId="0" xfId="0" applyNumberFormat="1" applyFont="1" applyFill="1" applyBorder="1" applyAlignment="1"/>
    <xf numFmtId="0" fontId="19" fillId="9" borderId="0" xfId="0" applyFont="1" applyFill="1" applyAlignment="1"/>
    <xf numFmtId="3" fontId="19" fillId="9" borderId="0" xfId="0" applyNumberFormat="1" applyFont="1" applyFill="1" applyAlignment="1"/>
    <xf numFmtId="0" fontId="32" fillId="5" borderId="0" xfId="0" applyNumberFormat="1" applyFont="1" applyFill="1" applyBorder="1" applyAlignment="1"/>
    <xf numFmtId="0" fontId="32" fillId="0" borderId="8" xfId="0" applyNumberFormat="1" applyFont="1" applyBorder="1" applyAlignment="1">
      <alignment horizontal="left"/>
    </xf>
    <xf numFmtId="3" fontId="32" fillId="0" borderId="8" xfId="0" applyNumberFormat="1" applyFont="1" applyBorder="1" applyAlignment="1">
      <alignment wrapText="1"/>
    </xf>
    <xf numFmtId="0" fontId="32" fillId="0" borderId="0" xfId="0" applyNumberFormat="1" applyFont="1" applyBorder="1" applyAlignment="1">
      <alignment horizontal="left"/>
    </xf>
    <xf numFmtId="49" fontId="32" fillId="5" borderId="0" xfId="0" applyNumberFormat="1" applyFont="1" applyFill="1" applyBorder="1" applyAlignment="1"/>
    <xf numFmtId="1" fontId="32" fillId="0" borderId="0" xfId="0" applyNumberFormat="1" applyFont="1" applyBorder="1" applyAlignment="1">
      <alignment horizontal="left" wrapText="1"/>
    </xf>
    <xf numFmtId="1" fontId="32" fillId="0" borderId="0" xfId="0" applyNumberFormat="1" applyFont="1" applyBorder="1" applyAlignment="1">
      <alignment wrapText="1"/>
    </xf>
    <xf numFmtId="3" fontId="32" fillId="0" borderId="0" xfId="0" applyNumberFormat="1" applyFont="1" applyAlignment="1">
      <alignment horizontal="center" wrapText="1"/>
    </xf>
    <xf numFmtId="0" fontId="32" fillId="4" borderId="0" xfId="0" applyFont="1" applyFill="1" applyBorder="1" applyAlignment="1">
      <alignment horizontal="left" wrapText="1"/>
    </xf>
    <xf numFmtId="3" fontId="32" fillId="0" borderId="13" xfId="0" applyNumberFormat="1" applyFont="1" applyBorder="1" applyAlignment="1"/>
    <xf numFmtId="0" fontId="32" fillId="0" borderId="11" xfId="0" applyNumberFormat="1" applyFont="1" applyBorder="1" applyAlignment="1">
      <alignment horizontal="left" wrapText="1"/>
    </xf>
    <xf numFmtId="1" fontId="32" fillId="0" borderId="11" xfId="0" applyNumberFormat="1" applyFont="1" applyBorder="1" applyAlignment="1">
      <alignment wrapText="1"/>
    </xf>
    <xf numFmtId="49" fontId="32" fillId="0" borderId="14" xfId="0" applyNumberFormat="1" applyFont="1" applyBorder="1" applyAlignment="1"/>
    <xf numFmtId="0" fontId="32" fillId="0" borderId="14" xfId="0" applyFont="1" applyBorder="1" applyAlignment="1">
      <alignment horizontal="left"/>
    </xf>
    <xf numFmtId="3" fontId="32" fillId="0" borderId="14" xfId="0" applyNumberFormat="1" applyFont="1" applyBorder="1" applyAlignment="1"/>
    <xf numFmtId="3" fontId="32" fillId="0" borderId="14" xfId="0" applyNumberFormat="1" applyFont="1" applyBorder="1" applyAlignment="1">
      <alignment horizontal="center" vertical="top" wrapText="1"/>
    </xf>
    <xf numFmtId="3" fontId="32" fillId="0" borderId="14" xfId="0" applyNumberFormat="1" applyFont="1" applyBorder="1" applyAlignment="1">
      <alignment horizontal="center" wrapText="1"/>
    </xf>
    <xf numFmtId="166" fontId="32" fillId="0" borderId="14" xfId="0" applyNumberFormat="1" applyFont="1" applyBorder="1" applyAlignment="1">
      <alignment horizontal="center" wrapText="1"/>
    </xf>
    <xf numFmtId="4" fontId="36" fillId="0" borderId="0" xfId="0" applyNumberFormat="1" applyFont="1" applyAlignment="1">
      <alignment horizontal="right"/>
    </xf>
    <xf numFmtId="0" fontId="3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6" fillId="0" borderId="0" xfId="0" applyFont="1" applyAlignment="1"/>
    <xf numFmtId="0" fontId="36" fillId="0" borderId="0" xfId="0" applyFont="1" applyAlignment="1">
      <alignment horizontal="right"/>
    </xf>
    <xf numFmtId="49" fontId="36" fillId="0" borderId="0" xfId="0" applyNumberFormat="1" applyFont="1" applyAlignment="1"/>
    <xf numFmtId="4" fontId="19" fillId="0" borderId="0" xfId="0" applyNumberFormat="1" applyFont="1" applyAlignment="1">
      <alignment horizontal="right"/>
    </xf>
    <xf numFmtId="166" fontId="34" fillId="0" borderId="0" xfId="0" applyNumberFormat="1" applyFont="1" applyAlignment="1">
      <alignment wrapText="1"/>
    </xf>
    <xf numFmtId="3" fontId="34" fillId="0" borderId="0" xfId="44" applyNumberFormat="1" applyFont="1" applyFill="1" applyBorder="1" applyAlignment="1" applyProtection="1"/>
    <xf numFmtId="49" fontId="34" fillId="0" borderId="0" xfId="44" applyNumberFormat="1" applyFont="1" applyFill="1" applyBorder="1" applyAlignment="1" applyProtection="1"/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23" borderId="15" xfId="0" applyFont="1" applyFill="1" applyBorder="1" applyAlignment="1">
      <alignment horizontal="center" vertical="center" wrapText="1"/>
    </xf>
    <xf numFmtId="0" fontId="11" fillId="23" borderId="15" xfId="0" applyFont="1" applyFill="1" applyBorder="1" applyAlignment="1">
      <alignment horizontal="center"/>
    </xf>
    <xf numFmtId="0" fontId="11" fillId="23" borderId="15" xfId="0" applyFont="1" applyFill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top" wrapText="1"/>
    </xf>
    <xf numFmtId="0" fontId="39" fillId="0" borderId="15" xfId="0" applyFont="1" applyBorder="1" applyAlignment="1">
      <alignment horizontal="left" vertical="top" wrapText="1"/>
    </xf>
    <xf numFmtId="0" fontId="39" fillId="0" borderId="15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25" fillId="0" borderId="0" xfId="5" applyFont="1" applyAlignment="1">
      <alignment horizontal="center" vertical="center"/>
    </xf>
    <xf numFmtId="0" fontId="42" fillId="0" borderId="0" xfId="0" applyFont="1" applyAlignment="1">
      <alignment horizontal="left"/>
    </xf>
    <xf numFmtId="0" fontId="0" fillId="0" borderId="16" xfId="0" applyBorder="1"/>
    <xf numFmtId="0" fontId="0" fillId="0" borderId="16" xfId="0" applyBorder="1" applyAlignment="1">
      <alignment horizontal="right"/>
    </xf>
    <xf numFmtId="0" fontId="26" fillId="0" borderId="17" xfId="5" applyFont="1" applyBorder="1" applyAlignment="1">
      <alignment horizontal="right"/>
    </xf>
    <xf numFmtId="0" fontId="18" fillId="0" borderId="17" xfId="5" applyFont="1" applyBorder="1"/>
    <xf numFmtId="49" fontId="25" fillId="0" borderId="17" xfId="5" applyNumberFormat="1" applyFont="1" applyFill="1" applyBorder="1" applyAlignment="1">
      <alignment horizontal="right"/>
    </xf>
    <xf numFmtId="0" fontId="25" fillId="0" borderId="17" xfId="5" applyFont="1" applyFill="1" applyBorder="1"/>
    <xf numFmtId="49" fontId="18" fillId="0" borderId="17" xfId="5" applyNumberFormat="1" applyFont="1" applyFill="1" applyBorder="1" applyAlignment="1">
      <alignment horizontal="right"/>
    </xf>
    <xf numFmtId="0" fontId="18" fillId="0" borderId="17" xfId="5" applyFont="1" applyFill="1" applyBorder="1"/>
    <xf numFmtId="1" fontId="32" fillId="13" borderId="17" xfId="0" applyNumberFormat="1" applyFont="1" applyFill="1" applyBorder="1" applyAlignment="1">
      <alignment horizontal="left"/>
    </xf>
    <xf numFmtId="2" fontId="32" fillId="13" borderId="17" xfId="0" applyNumberFormat="1" applyFont="1" applyFill="1" applyBorder="1" applyAlignment="1">
      <alignment horizontal="center"/>
    </xf>
    <xf numFmtId="0" fontId="17" fillId="0" borderId="17" xfId="5" applyFont="1" applyBorder="1"/>
    <xf numFmtId="3" fontId="33" fillId="0" borderId="17" xfId="5" applyNumberFormat="1" applyFont="1" applyBorder="1" applyAlignment="1">
      <alignment horizontal="center" vertical="top" wrapText="1"/>
    </xf>
    <xf numFmtId="0" fontId="32" fillId="3" borderId="17" xfId="0" applyNumberFormat="1" applyFont="1" applyFill="1" applyBorder="1" applyAlignment="1">
      <alignment horizontal="center"/>
    </xf>
    <xf numFmtId="3" fontId="17" fillId="0" borderId="17" xfId="5" applyNumberFormat="1" applyFont="1" applyBorder="1" applyAlignment="1">
      <alignment horizontal="right" vertical="top" wrapText="1"/>
    </xf>
    <xf numFmtId="166" fontId="17" fillId="0" borderId="17" xfId="5" applyNumberFormat="1" applyFont="1" applyBorder="1" applyAlignment="1">
      <alignment horizontal="right" vertical="top" wrapText="1"/>
    </xf>
    <xf numFmtId="3" fontId="23" fillId="0" borderId="17" xfId="5" applyNumberFormat="1" applyFont="1" applyBorder="1"/>
    <xf numFmtId="166" fontId="23" fillId="0" borderId="17" xfId="5" applyNumberFormat="1" applyFont="1" applyBorder="1" applyAlignment="1">
      <alignment horizontal="right" vertical="top" wrapText="1"/>
    </xf>
    <xf numFmtId="0" fontId="32" fillId="4" borderId="0" xfId="0" applyNumberFormat="1" applyFont="1" applyFill="1" applyAlignment="1">
      <alignment horizontal="center"/>
    </xf>
    <xf numFmtId="0" fontId="32" fillId="5" borderId="0" xfId="0" applyNumberFormat="1" applyFont="1" applyFill="1" applyAlignment="1">
      <alignment horizontal="center"/>
    </xf>
    <xf numFmtId="3" fontId="32" fillId="4" borderId="0" xfId="0" applyNumberFormat="1" applyFont="1" applyFill="1" applyAlignment="1">
      <alignment horizontal="left"/>
    </xf>
    <xf numFmtId="3" fontId="32" fillId="0" borderId="0" xfId="0" applyNumberFormat="1" applyFont="1" applyBorder="1" applyAlignment="1">
      <alignment wrapText="1"/>
    </xf>
    <xf numFmtId="166" fontId="32" fillId="4" borderId="0" xfId="0" applyNumberFormat="1" applyFont="1" applyFill="1" applyAlignment="1">
      <alignment horizontal="left"/>
    </xf>
    <xf numFmtId="166" fontId="22" fillId="0" borderId="5" xfId="5" applyNumberFormat="1" applyFont="1" applyBorder="1" applyAlignment="1">
      <alignment horizontal="center" vertical="top" wrapText="1"/>
    </xf>
    <xf numFmtId="0" fontId="22" fillId="0" borderId="6" xfId="5" applyFont="1" applyBorder="1" applyAlignment="1">
      <alignment horizontal="center" vertical="top"/>
    </xf>
    <xf numFmtId="49" fontId="22" fillId="0" borderId="6" xfId="5" applyNumberFormat="1" applyFont="1" applyBorder="1" applyAlignment="1">
      <alignment horizontal="center" vertical="top" wrapText="1"/>
    </xf>
    <xf numFmtId="49" fontId="25" fillId="0" borderId="0" xfId="5" applyNumberFormat="1" applyFont="1" applyBorder="1" applyAlignment="1">
      <alignment horizontal="center" vertical="top"/>
    </xf>
    <xf numFmtId="166" fontId="22" fillId="0" borderId="0" xfId="5" applyNumberFormat="1" applyFont="1" applyBorder="1" applyAlignment="1">
      <alignment horizontal="center" vertical="top" wrapText="1"/>
    </xf>
    <xf numFmtId="166" fontId="17" fillId="0" borderId="0" xfId="5" applyNumberFormat="1" applyFont="1" applyBorder="1"/>
    <xf numFmtId="49" fontId="22" fillId="0" borderId="0" xfId="5" applyNumberFormat="1" applyFont="1" applyBorder="1" applyAlignment="1">
      <alignment horizontal="center" vertical="top" wrapText="1"/>
    </xf>
    <xf numFmtId="166" fontId="23" fillId="0" borderId="0" xfId="5" applyNumberFormat="1" applyFont="1" applyBorder="1" applyAlignment="1">
      <alignment horizontal="right" vertical="top" wrapText="1"/>
    </xf>
    <xf numFmtId="166" fontId="23" fillId="0" borderId="0" xfId="5" applyNumberFormat="1" applyFont="1" applyBorder="1"/>
    <xf numFmtId="166" fontId="21" fillId="26" borderId="0" xfId="5" applyNumberFormat="1" applyFont="1" applyFill="1" applyBorder="1" applyAlignment="1">
      <alignment vertical="top" wrapText="1"/>
    </xf>
    <xf numFmtId="166" fontId="21" fillId="27" borderId="0" xfId="5" applyNumberFormat="1" applyFont="1" applyFill="1" applyBorder="1" applyAlignment="1">
      <alignment vertical="top" wrapText="1"/>
    </xf>
    <xf numFmtId="166" fontId="22" fillId="0" borderId="17" xfId="5" applyNumberFormat="1" applyFont="1" applyBorder="1" applyAlignment="1">
      <alignment horizontal="center" vertical="top" wrapText="1"/>
    </xf>
    <xf numFmtId="0" fontId="21" fillId="24" borderId="17" xfId="5" applyFont="1" applyFill="1" applyBorder="1" applyAlignment="1">
      <alignment vertical="top" wrapText="1"/>
    </xf>
    <xf numFmtId="0" fontId="21" fillId="24" borderId="17" xfId="5" applyFont="1" applyFill="1" applyBorder="1" applyAlignment="1">
      <alignment horizontal="center" vertical="top" wrapText="1"/>
    </xf>
    <xf numFmtId="166" fontId="21" fillId="24" borderId="17" xfId="5" applyNumberFormat="1" applyFont="1" applyFill="1" applyBorder="1" applyAlignment="1">
      <alignment vertical="top" wrapText="1"/>
    </xf>
    <xf numFmtId="0" fontId="21" fillId="0" borderId="17" xfId="5" applyFont="1" applyBorder="1" applyAlignment="1">
      <alignment vertical="top" wrapText="1"/>
    </xf>
    <xf numFmtId="0" fontId="21" fillId="0" borderId="17" xfId="5" applyFont="1" applyBorder="1" applyAlignment="1">
      <alignment horizontal="center" vertical="top" wrapText="1"/>
    </xf>
    <xf numFmtId="0" fontId="22" fillId="0" borderId="17" xfId="5" applyFont="1" applyBorder="1" applyAlignment="1">
      <alignment horizontal="center" vertical="top" wrapText="1"/>
    </xf>
    <xf numFmtId="167" fontId="22" fillId="0" borderId="17" xfId="5" applyNumberFormat="1" applyFont="1" applyBorder="1" applyAlignment="1">
      <alignment horizontal="center" vertical="top" wrapText="1"/>
    </xf>
    <xf numFmtId="0" fontId="23" fillId="0" borderId="17" xfId="5" applyFont="1" applyBorder="1" applyAlignment="1">
      <alignment vertical="top" wrapText="1"/>
    </xf>
    <xf numFmtId="0" fontId="22" fillId="0" borderId="17" xfId="5" applyFont="1" applyBorder="1" applyAlignment="1">
      <alignment vertical="top" wrapText="1"/>
    </xf>
    <xf numFmtId="0" fontId="21" fillId="25" borderId="17" xfId="5" applyFont="1" applyFill="1" applyBorder="1" applyAlignment="1">
      <alignment vertical="top" wrapText="1"/>
    </xf>
    <xf numFmtId="0" fontId="21" fillId="25" borderId="17" xfId="5" applyFont="1" applyFill="1" applyBorder="1" applyAlignment="1">
      <alignment horizontal="center" vertical="top" wrapText="1"/>
    </xf>
    <xf numFmtId="0" fontId="21" fillId="0" borderId="0" xfId="5" applyFont="1" applyFill="1" applyBorder="1" applyAlignment="1">
      <alignment vertical="top" wrapText="1"/>
    </xf>
    <xf numFmtId="166" fontId="28" fillId="0" borderId="0" xfId="5" applyNumberFormat="1" applyFont="1" applyBorder="1"/>
    <xf numFmtId="3" fontId="33" fillId="0" borderId="0" xfId="5" applyNumberFormat="1" applyFont="1" applyBorder="1" applyAlignment="1">
      <alignment horizontal="center" vertical="top" wrapText="1"/>
    </xf>
    <xf numFmtId="166" fontId="25" fillId="0" borderId="18" xfId="5" applyNumberFormat="1" applyFont="1" applyBorder="1" applyAlignment="1">
      <alignment horizontal="center" vertical="top"/>
    </xf>
    <xf numFmtId="0" fontId="21" fillId="0" borderId="0" xfId="5" applyFont="1" applyBorder="1" applyAlignment="1">
      <alignment vertical="top" wrapText="1"/>
    </xf>
    <xf numFmtId="3" fontId="22" fillId="0" borderId="17" xfId="5" applyNumberFormat="1" applyFont="1" applyBorder="1" applyAlignment="1">
      <alignment horizontal="center" vertical="top" wrapText="1"/>
    </xf>
    <xf numFmtId="0" fontId="23" fillId="0" borderId="17" xfId="5" applyFont="1" applyBorder="1" applyAlignment="1">
      <alignment horizontal="left" vertical="top" wrapText="1"/>
    </xf>
    <xf numFmtId="3" fontId="23" fillId="0" borderId="17" xfId="5" applyNumberFormat="1" applyFont="1" applyBorder="1" applyAlignment="1">
      <alignment horizontal="center" vertical="top" wrapText="1"/>
    </xf>
    <xf numFmtId="0" fontId="17" fillId="0" borderId="17" xfId="5" applyFont="1" applyBorder="1" applyAlignment="1">
      <alignment horizontal="left" vertical="top" wrapText="1"/>
    </xf>
    <xf numFmtId="0" fontId="27" fillId="0" borderId="17" xfId="5" applyFont="1" applyBorder="1"/>
    <xf numFmtId="3" fontId="17" fillId="0" borderId="17" xfId="5" applyNumberFormat="1" applyFont="1" applyFill="1" applyBorder="1" applyAlignment="1">
      <alignment horizontal="center" vertical="top" wrapText="1"/>
    </xf>
    <xf numFmtId="3" fontId="17" fillId="0" borderId="17" xfId="5" applyNumberFormat="1" applyFont="1" applyBorder="1" applyAlignment="1">
      <alignment horizontal="center" vertical="top" wrapText="1"/>
    </xf>
    <xf numFmtId="3" fontId="23" fillId="0" borderId="17" xfId="5" applyNumberFormat="1" applyFont="1" applyFill="1" applyBorder="1" applyAlignment="1">
      <alignment horizontal="center" vertical="top" wrapText="1"/>
    </xf>
    <xf numFmtId="166" fontId="23" fillId="0" borderId="17" xfId="5" applyNumberFormat="1" applyFont="1" applyBorder="1" applyAlignment="1">
      <alignment horizontal="center" vertical="top" wrapText="1"/>
    </xf>
    <xf numFmtId="0" fontId="26" fillId="0" borderId="0" xfId="5" applyNumberFormat="1" applyFont="1" applyBorder="1" applyAlignment="1">
      <alignment horizontal="center" vertical="top" wrapText="1"/>
    </xf>
    <xf numFmtId="49" fontId="25" fillId="0" borderId="19" xfId="5" applyNumberFormat="1" applyFont="1" applyBorder="1" applyAlignment="1">
      <alignment horizontal="center" vertical="top"/>
    </xf>
    <xf numFmtId="0" fontId="17" fillId="0" borderId="17" xfId="5" applyFont="1" applyBorder="1" applyAlignment="1">
      <alignment vertical="top" wrapText="1"/>
    </xf>
    <xf numFmtId="0" fontId="27" fillId="0" borderId="17" xfId="5" applyFont="1" applyBorder="1" applyAlignment="1">
      <alignment horizontal="left" vertical="center"/>
    </xf>
    <xf numFmtId="0" fontId="23" fillId="0" borderId="17" xfId="5" applyFont="1" applyBorder="1" applyAlignment="1">
      <alignment horizontal="left" vertical="center" wrapText="1"/>
    </xf>
    <xf numFmtId="0" fontId="30" fillId="0" borderId="17" xfId="5" applyFont="1" applyBorder="1" applyAlignment="1">
      <alignment horizontal="left" vertical="center"/>
    </xf>
    <xf numFmtId="0" fontId="31" fillId="0" borderId="17" xfId="5" applyFont="1" applyBorder="1" applyAlignment="1">
      <alignment horizontal="left" vertical="center"/>
    </xf>
    <xf numFmtId="0" fontId="43" fillId="0" borderId="17" xfId="5" applyFont="1" applyBorder="1" applyAlignment="1">
      <alignment horizontal="left" vertical="center" wrapText="1"/>
    </xf>
    <xf numFmtId="0" fontId="44" fillId="0" borderId="17" xfId="5" applyFont="1" applyBorder="1" applyAlignment="1">
      <alignment horizontal="left" vertical="center" wrapText="1"/>
    </xf>
    <xf numFmtId="0" fontId="30" fillId="0" borderId="17" xfId="0" applyFont="1" applyBorder="1" applyAlignment="1"/>
    <xf numFmtId="0" fontId="22" fillId="0" borderId="17" xfId="5" applyFont="1" applyBorder="1" applyAlignment="1">
      <alignment horizontal="center" vertical="center" wrapText="1"/>
    </xf>
    <xf numFmtId="3" fontId="23" fillId="0" borderId="17" xfId="5" applyNumberFormat="1" applyFont="1" applyBorder="1" applyAlignment="1">
      <alignment horizontal="center" vertical="center" wrapText="1"/>
    </xf>
    <xf numFmtId="3" fontId="23" fillId="0" borderId="0" xfId="5" applyNumberFormat="1" applyFont="1" applyBorder="1" applyAlignment="1">
      <alignment horizontal="center" vertical="center" wrapText="1"/>
    </xf>
    <xf numFmtId="3" fontId="23" fillId="0" borderId="0" xfId="5" applyNumberFormat="1" applyFont="1" applyBorder="1" applyAlignment="1">
      <alignment horizontal="center" vertical="center"/>
    </xf>
    <xf numFmtId="0" fontId="21" fillId="24" borderId="17" xfId="5" applyFont="1" applyFill="1" applyBorder="1" applyAlignment="1">
      <alignment horizontal="center" vertical="center" wrapText="1"/>
    </xf>
    <xf numFmtId="0" fontId="17" fillId="0" borderId="0" xfId="5" applyFont="1" applyAlignment="1">
      <alignment horizontal="center" vertical="center"/>
    </xf>
    <xf numFmtId="0" fontId="21" fillId="25" borderId="17" xfId="5" applyFont="1" applyFill="1" applyBorder="1" applyAlignment="1">
      <alignment horizontal="center" vertical="center" wrapText="1"/>
    </xf>
    <xf numFmtId="3" fontId="11" fillId="0" borderId="15" xfId="0" applyNumberFormat="1" applyFon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top"/>
    </xf>
    <xf numFmtId="3" fontId="0" fillId="0" borderId="15" xfId="0" applyNumberFormat="1" applyBorder="1" applyAlignment="1">
      <alignment horizontal="center" vertical="center"/>
    </xf>
    <xf numFmtId="3" fontId="0" fillId="0" borderId="15" xfId="0" applyNumberFormat="1" applyFont="1" applyBorder="1" applyAlignment="1">
      <alignment horizontal="center" vertical="center"/>
    </xf>
    <xf numFmtId="3" fontId="32" fillId="5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center"/>
    </xf>
    <xf numFmtId="3" fontId="21" fillId="0" borderId="17" xfId="5" applyNumberFormat="1" applyFont="1" applyBorder="1" applyAlignment="1">
      <alignment horizontal="center" vertical="top" wrapText="1"/>
    </xf>
    <xf numFmtId="3" fontId="23" fillId="0" borderId="0" xfId="5" applyNumberFormat="1" applyFont="1" applyBorder="1" applyAlignment="1">
      <alignment horizontal="center" vertical="top" wrapText="1"/>
    </xf>
    <xf numFmtId="166" fontId="23" fillId="0" borderId="0" xfId="5" applyNumberFormat="1" applyFont="1" applyBorder="1" applyAlignment="1">
      <alignment horizontal="center" vertical="top" wrapText="1"/>
    </xf>
    <xf numFmtId="3" fontId="23" fillId="0" borderId="0" xfId="5" applyNumberFormat="1" applyFont="1" applyBorder="1" applyAlignment="1">
      <alignment horizontal="center"/>
    </xf>
    <xf numFmtId="166" fontId="23" fillId="0" borderId="0" xfId="5" applyNumberFormat="1" applyFont="1" applyBorder="1" applyAlignment="1">
      <alignment horizontal="center"/>
    </xf>
    <xf numFmtId="3" fontId="21" fillId="24" borderId="17" xfId="5" applyNumberFormat="1" applyFont="1" applyFill="1" applyBorder="1" applyAlignment="1">
      <alignment horizontal="center" vertical="top" wrapText="1"/>
    </xf>
    <xf numFmtId="166" fontId="21" fillId="24" borderId="17" xfId="5" applyNumberFormat="1" applyFont="1" applyFill="1" applyBorder="1" applyAlignment="1">
      <alignment horizontal="center" vertical="top" wrapText="1"/>
    </xf>
    <xf numFmtId="0" fontId="17" fillId="0" borderId="0" xfId="5" applyFont="1" applyAlignment="1">
      <alignment horizontal="center"/>
    </xf>
    <xf numFmtId="3" fontId="17" fillId="0" borderId="0" xfId="5" applyNumberFormat="1" applyFont="1" applyAlignment="1">
      <alignment horizontal="center"/>
    </xf>
    <xf numFmtId="166" fontId="17" fillId="0" borderId="0" xfId="5" applyNumberFormat="1" applyFont="1" applyAlignment="1">
      <alignment horizontal="center"/>
    </xf>
    <xf numFmtId="3" fontId="21" fillId="25" borderId="17" xfId="5" applyNumberFormat="1" applyFont="1" applyFill="1" applyBorder="1" applyAlignment="1">
      <alignment horizontal="center" vertical="top" wrapText="1"/>
    </xf>
    <xf numFmtId="166" fontId="21" fillId="25" borderId="17" xfId="5" applyNumberFormat="1" applyFont="1" applyFill="1" applyBorder="1" applyAlignment="1">
      <alignment horizontal="center" vertical="top" wrapText="1"/>
    </xf>
    <xf numFmtId="0" fontId="25" fillId="0" borderId="17" xfId="5" applyFont="1" applyBorder="1" applyAlignment="1">
      <alignment horizontal="center" vertical="center"/>
    </xf>
    <xf numFmtId="3" fontId="25" fillId="0" borderId="17" xfId="5" applyNumberFormat="1" applyFont="1" applyFill="1" applyBorder="1" applyAlignment="1">
      <alignment horizontal="center" vertical="center"/>
    </xf>
    <xf numFmtId="3" fontId="18" fillId="0" borderId="17" xfId="5" applyNumberFormat="1" applyFont="1" applyFill="1" applyBorder="1" applyAlignment="1">
      <alignment horizontal="center" vertical="center"/>
    </xf>
    <xf numFmtId="49" fontId="25" fillId="28" borderId="17" xfId="5" applyNumberFormat="1" applyFont="1" applyFill="1" applyBorder="1" applyAlignment="1">
      <alignment horizontal="right"/>
    </xf>
    <xf numFmtId="0" fontId="25" fillId="28" borderId="17" xfId="5" applyFont="1" applyFill="1" applyBorder="1"/>
    <xf numFmtId="3" fontId="25" fillId="28" borderId="17" xfId="5" applyNumberFormat="1" applyFont="1" applyFill="1" applyBorder="1" applyAlignment="1">
      <alignment horizontal="center" vertical="center"/>
    </xf>
    <xf numFmtId="0" fontId="25" fillId="29" borderId="17" xfId="5" applyFont="1" applyFill="1" applyBorder="1"/>
    <xf numFmtId="49" fontId="25" fillId="30" borderId="17" xfId="5" applyNumberFormat="1" applyFont="1" applyFill="1" applyBorder="1" applyAlignment="1">
      <alignment horizontal="right"/>
    </xf>
    <xf numFmtId="0" fontId="25" fillId="30" borderId="17" xfId="5" applyFont="1" applyFill="1" applyBorder="1"/>
    <xf numFmtId="3" fontId="25" fillId="30" borderId="17" xfId="5" applyNumberFormat="1" applyFont="1" applyFill="1" applyBorder="1" applyAlignment="1">
      <alignment horizontal="center" vertical="center"/>
    </xf>
    <xf numFmtId="0" fontId="25" fillId="0" borderId="17" xfId="5" applyFont="1" applyBorder="1" applyAlignment="1">
      <alignment horizontal="center" vertical="center" wrapText="1"/>
    </xf>
    <xf numFmtId="0" fontId="25" fillId="0" borderId="17" xfId="5" applyFont="1" applyBorder="1" applyAlignment="1">
      <alignment vertical="center" wrapText="1"/>
    </xf>
    <xf numFmtId="3" fontId="25" fillId="29" borderId="17" xfId="5" applyNumberFormat="1" applyFont="1" applyFill="1" applyBorder="1" applyAlignment="1">
      <alignment horizontal="center" vertical="center"/>
    </xf>
    <xf numFmtId="166" fontId="17" fillId="0" borderId="0" xfId="5" applyNumberFormat="1" applyFont="1" applyBorder="1" applyAlignment="1">
      <alignment horizontal="center" vertical="top" wrapText="1"/>
    </xf>
    <xf numFmtId="3" fontId="17" fillId="0" borderId="0" xfId="5" applyNumberFormat="1" applyFont="1" applyBorder="1" applyAlignment="1">
      <alignment horizontal="center" vertical="top" wrapText="1"/>
    </xf>
    <xf numFmtId="166" fontId="25" fillId="0" borderId="19" xfId="5" applyNumberFormat="1" applyFont="1" applyBorder="1" applyAlignment="1">
      <alignment horizontal="center" vertical="top"/>
    </xf>
    <xf numFmtId="0" fontId="26" fillId="0" borderId="23" xfId="5" applyFont="1" applyBorder="1" applyAlignment="1">
      <alignment horizontal="center" wrapText="1"/>
    </xf>
    <xf numFmtId="0" fontId="26" fillId="0" borderId="5" xfId="5" applyFont="1" applyBorder="1" applyAlignment="1">
      <alignment horizontal="center" wrapText="1"/>
    </xf>
    <xf numFmtId="166" fontId="22" fillId="0" borderId="18" xfId="5" applyNumberFormat="1" applyFont="1" applyBorder="1" applyAlignment="1">
      <alignment horizontal="center" vertical="center"/>
    </xf>
    <xf numFmtId="166" fontId="22" fillId="0" borderId="24" xfId="5" applyNumberFormat="1" applyFont="1" applyBorder="1" applyAlignment="1">
      <alignment horizontal="center" vertical="center"/>
    </xf>
    <xf numFmtId="0" fontId="30" fillId="0" borderId="20" xfId="0" applyFont="1" applyBorder="1" applyAlignment="1">
      <alignment horizontal="left"/>
    </xf>
    <xf numFmtId="0" fontId="30" fillId="0" borderId="21" xfId="0" applyFont="1" applyBorder="1" applyAlignment="1">
      <alignment horizontal="left"/>
    </xf>
    <xf numFmtId="0" fontId="23" fillId="0" borderId="20" xfId="5" applyFont="1" applyBorder="1" applyAlignment="1">
      <alignment horizontal="right"/>
    </xf>
    <xf numFmtId="0" fontId="23" fillId="0" borderId="22" xfId="5" applyFont="1" applyBorder="1" applyAlignment="1">
      <alignment horizontal="right"/>
    </xf>
    <xf numFmtId="0" fontId="23" fillId="0" borderId="21" xfId="5" applyFont="1" applyBorder="1" applyAlignment="1">
      <alignment horizontal="right"/>
    </xf>
    <xf numFmtId="0" fontId="19" fillId="0" borderId="0" xfId="5" applyFont="1" applyBorder="1" applyAlignment="1">
      <alignment horizontal="justify" vertical="distributed" wrapText="1"/>
    </xf>
    <xf numFmtId="0" fontId="20" fillId="0" borderId="0" xfId="5" applyFont="1" applyBorder="1" applyAlignment="1">
      <alignment horizontal="center"/>
    </xf>
    <xf numFmtId="0" fontId="45" fillId="0" borderId="23" xfId="5" applyFont="1" applyBorder="1" applyAlignment="1">
      <alignment horizontal="center" wrapText="1"/>
    </xf>
    <xf numFmtId="0" fontId="25" fillId="0" borderId="23" xfId="5" applyFont="1" applyBorder="1" applyAlignment="1">
      <alignment horizontal="center" wrapText="1"/>
    </xf>
    <xf numFmtId="0" fontId="32" fillId="4" borderId="0" xfId="0" applyFont="1" applyFill="1" applyBorder="1" applyAlignment="1">
      <alignment wrapText="1"/>
    </xf>
    <xf numFmtId="0" fontId="19" fillId="22" borderId="8" xfId="0" applyFont="1" applyFill="1" applyBorder="1" applyAlignment="1">
      <alignment horizontal="left" vertical="center"/>
    </xf>
    <xf numFmtId="0" fontId="19" fillId="7" borderId="8" xfId="0" applyFont="1" applyFill="1" applyBorder="1" applyAlignment="1">
      <alignment horizontal="left" vertical="center"/>
    </xf>
    <xf numFmtId="49" fontId="32" fillId="13" borderId="9" xfId="0" applyNumberFormat="1" applyFont="1" applyFill="1" applyBorder="1" applyAlignment="1">
      <alignment horizontal="center"/>
    </xf>
    <xf numFmtId="49" fontId="32" fillId="13" borderId="10" xfId="0" applyNumberFormat="1" applyFont="1" applyFill="1" applyBorder="1" applyAlignment="1">
      <alignment horizontal="center" wrapText="1"/>
    </xf>
    <xf numFmtId="0" fontId="19" fillId="9" borderId="0" xfId="0" applyFont="1" applyFill="1" applyBorder="1" applyAlignment="1">
      <alignment wrapText="1"/>
    </xf>
    <xf numFmtId="3" fontId="32" fillId="5" borderId="0" xfId="0" applyNumberFormat="1" applyFont="1" applyFill="1" applyAlignment="1">
      <alignment horizontal="left"/>
    </xf>
    <xf numFmtId="166" fontId="32" fillId="5" borderId="0" xfId="0" applyNumberFormat="1" applyFont="1" applyFill="1" applyAlignment="1">
      <alignment horizontal="left"/>
    </xf>
    <xf numFmtId="0" fontId="41" fillId="0" borderId="0" xfId="0" applyFont="1" applyBorder="1" applyAlignment="1">
      <alignment horizontal="center"/>
    </xf>
    <xf numFmtId="0" fontId="23" fillId="0" borderId="0" xfId="5" applyFont="1" applyBorder="1" applyAlignment="1">
      <alignment horizontal="left"/>
    </xf>
    <xf numFmtId="0" fontId="23" fillId="0" borderId="0" xfId="5" applyFont="1" applyAlignment="1">
      <alignment horizontal="left"/>
    </xf>
    <xf numFmtId="0" fontId="23" fillId="0" borderId="0" xfId="5" applyNumberFormat="1" applyFont="1" applyBorder="1" applyAlignment="1">
      <alignment horizontal="left"/>
    </xf>
    <xf numFmtId="0" fontId="42" fillId="0" borderId="0" xfId="0" applyFont="1" applyBorder="1" applyAlignment="1">
      <alignment horizontal="left" vertical="center" wrapText="1"/>
    </xf>
    <xf numFmtId="0" fontId="42" fillId="0" borderId="0" xfId="0" applyFont="1" applyAlignment="1">
      <alignment horizontal="left"/>
    </xf>
    <xf numFmtId="0" fontId="0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11" fillId="23" borderId="15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left" vertical="top" wrapText="1"/>
    </xf>
    <xf numFmtId="0" fontId="39" fillId="0" borderId="15" xfId="0" applyFon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/>
    </xf>
    <xf numFmtId="0" fontId="0" fillId="0" borderId="15" xfId="0" applyFont="1" applyBorder="1" applyAlignment="1">
      <alignment horizontal="left" vertical="center" wrapText="1"/>
    </xf>
    <xf numFmtId="0" fontId="39" fillId="0" borderId="15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right" vertical="center"/>
    </xf>
    <xf numFmtId="0" fontId="42" fillId="0" borderId="0" xfId="0" applyFont="1" applyBorder="1" applyAlignment="1">
      <alignment horizontal="left" vertical="center"/>
    </xf>
    <xf numFmtId="0" fontId="25" fillId="0" borderId="25" xfId="5" applyFont="1" applyBorder="1" applyAlignment="1">
      <alignment horizontal="center" vertical="center"/>
    </xf>
  </cellXfs>
  <cellStyles count="45">
    <cellStyle name="Bad 1" xfId="1"/>
    <cellStyle name="Heading 1 1" xfId="2"/>
    <cellStyle name="Heading 2 1" xfId="3"/>
    <cellStyle name="Neutral 1" xfId="4"/>
    <cellStyle name="Normal_REBALANS CERNA1" xfId="5"/>
    <cellStyle name="Normalno" xfId="0" builtinId="0"/>
    <cellStyle name="SAPBEXaggData" xfId="6"/>
    <cellStyle name="SAPBEXaggDataEmph" xfId="7"/>
    <cellStyle name="SAPBEXaggItem" xfId="8"/>
    <cellStyle name="SAPBEXaggItemX" xfId="9"/>
    <cellStyle name="SAPBEXchaText" xfId="10"/>
    <cellStyle name="SAPBEXexcBad7" xfId="11"/>
    <cellStyle name="SAPBEXexcBad8" xfId="12"/>
    <cellStyle name="SAPBEXexcBad9" xfId="13"/>
    <cellStyle name="SAPBEXexcCritical4" xfId="14"/>
    <cellStyle name="SAPBEXexcCritical5" xfId="15"/>
    <cellStyle name="SAPBEXexcCritical6" xfId="16"/>
    <cellStyle name="SAPBEXexcGood1" xfId="17"/>
    <cellStyle name="SAPBEXexcGood2" xfId="18"/>
    <cellStyle name="SAPBEXexcGood3" xfId="19"/>
    <cellStyle name="SAPBEXfilterDrill" xfId="20"/>
    <cellStyle name="SAPBEXfilterItem" xfId="21"/>
    <cellStyle name="SAPBEXfilterText" xfId="22"/>
    <cellStyle name="SAPBEXformats" xfId="23"/>
    <cellStyle name="SAPBEXheaderItem" xfId="24"/>
    <cellStyle name="SAPBEXheaderText" xfId="25"/>
    <cellStyle name="SAPBEXHLevel0" xfId="26"/>
    <cellStyle name="SAPBEXHLevel0X" xfId="27"/>
    <cellStyle name="SAPBEXHLevel1" xfId="28"/>
    <cellStyle name="SAPBEXHLevel1X" xfId="29"/>
    <cellStyle name="SAPBEXHLevel2" xfId="30"/>
    <cellStyle name="SAPBEXHLevel2X" xfId="31"/>
    <cellStyle name="SAPBEXHLevel3" xfId="32"/>
    <cellStyle name="SAPBEXHLevel3X" xfId="33"/>
    <cellStyle name="SAPBEXresData" xfId="34"/>
    <cellStyle name="SAPBEXresDataEmph" xfId="35"/>
    <cellStyle name="SAPBEXresItem" xfId="36"/>
    <cellStyle name="SAPBEXresItemX" xfId="37"/>
    <cellStyle name="SAPBEXstdData" xfId="38"/>
    <cellStyle name="SAPBEXstdDataEmph" xfId="39"/>
    <cellStyle name="SAPBEXstdItem" xfId="40"/>
    <cellStyle name="SAPBEXstdItemX" xfId="41"/>
    <cellStyle name="SAPBEXtitle" xfId="42"/>
    <cellStyle name="SAPBEXundefined" xfId="43"/>
    <cellStyle name="Zarez" xfId="4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707070"/>
      <rgbColor rgb="00800080"/>
      <rgbColor rgb="00008080"/>
      <rgbColor rgb="00C0C0C0"/>
      <rgbColor rgb="00808080"/>
      <rgbColor rgb="00909090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B4C7DC"/>
      <rgbColor rgb="0000FFFF"/>
      <rgbColor rgb="00800080"/>
      <rgbColor rgb="00800000"/>
      <rgbColor rgb="00008080"/>
      <rgbColor rgb="000000FF"/>
      <rgbColor rgb="0000CCFF"/>
      <rgbColor rgb="00A5D8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Documents%20and%20Settings\skrslovic\My%20Documents\u&#353;teda%20vs%20prer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I65534"/>
  <sheetViews>
    <sheetView topLeftCell="A119" zoomScaleNormal="100" workbookViewId="0">
      <selection activeCell="D122" sqref="D122:J130"/>
    </sheetView>
  </sheetViews>
  <sheetFormatPr defaultColWidth="21.140625" defaultRowHeight="15" customHeight="1" x14ac:dyDescent="0.25"/>
  <cols>
    <col min="1" max="1" width="3.42578125" style="1" customWidth="1"/>
    <col min="2" max="2" width="2.5703125" style="2" customWidth="1"/>
    <col min="3" max="3" width="3.28515625" style="2" customWidth="1"/>
    <col min="4" max="4" width="2.28515625" style="2" customWidth="1"/>
    <col min="5" max="5" width="15" style="1" customWidth="1"/>
    <col min="6" max="6" width="63.42578125" style="1" customWidth="1"/>
    <col min="7" max="7" width="11.7109375" style="1" customWidth="1"/>
    <col min="8" max="8" width="11.85546875" style="1" customWidth="1"/>
    <col min="9" max="9" width="11.5703125" style="3" bestFit="1" customWidth="1"/>
    <col min="10" max="11" width="9.7109375" style="3" customWidth="1"/>
    <col min="12" max="61" width="21.140625" style="1"/>
  </cols>
  <sheetData>
    <row r="4" spans="5:11" ht="50.25" customHeight="1" x14ac:dyDescent="0.25">
      <c r="E4" s="320" t="s">
        <v>594</v>
      </c>
      <c r="F4" s="320"/>
      <c r="G4" s="320"/>
      <c r="H4" s="320"/>
      <c r="I4" s="320"/>
      <c r="J4" s="320"/>
    </row>
    <row r="5" spans="5:11" ht="21" customHeight="1" x14ac:dyDescent="0.3">
      <c r="E5" s="321" t="s">
        <v>557</v>
      </c>
      <c r="F5" s="321"/>
      <c r="G5" s="321"/>
      <c r="H5" s="321"/>
      <c r="I5" s="321"/>
      <c r="J5" s="321"/>
      <c r="K5" s="321"/>
    </row>
    <row r="6" spans="5:11" ht="18.75" customHeight="1" x14ac:dyDescent="0.3">
      <c r="E6" s="321" t="s">
        <v>558</v>
      </c>
      <c r="F6" s="321"/>
      <c r="G6" s="321"/>
      <c r="H6" s="321"/>
      <c r="I6" s="321"/>
      <c r="J6" s="321"/>
      <c r="K6" s="321"/>
    </row>
    <row r="7" spans="5:11" ht="15.75" customHeight="1" x14ac:dyDescent="0.25">
      <c r="E7" s="4"/>
      <c r="G7" s="5"/>
    </row>
    <row r="8" spans="5:11" ht="18.75" customHeight="1" x14ac:dyDescent="0.3">
      <c r="F8" s="6"/>
      <c r="G8" s="7" t="s">
        <v>0</v>
      </c>
    </row>
    <row r="9" spans="5:11" ht="15.75" customHeight="1" x14ac:dyDescent="0.25">
      <c r="F9" s="5"/>
    </row>
    <row r="10" spans="5:11" ht="15.75" customHeight="1" x14ac:dyDescent="0.25">
      <c r="F10" s="8" t="s">
        <v>559</v>
      </c>
      <c r="G10" s="9"/>
    </row>
    <row r="11" spans="5:11" ht="15.75" customHeight="1" x14ac:dyDescent="0.25">
      <c r="E11" s="4"/>
      <c r="F11" s="5"/>
    </row>
    <row r="12" spans="5:11" ht="15.75" customHeight="1" x14ac:dyDescent="0.25">
      <c r="E12" s="8" t="s">
        <v>1</v>
      </c>
      <c r="K12" s="228"/>
    </row>
    <row r="13" spans="5:11" ht="15.75" customHeight="1" x14ac:dyDescent="0.25">
      <c r="E13" s="235" t="s">
        <v>2</v>
      </c>
      <c r="F13" s="236" t="s">
        <v>3</v>
      </c>
      <c r="G13" s="235"/>
      <c r="H13" s="235"/>
      <c r="I13" s="235"/>
      <c r="J13" s="237"/>
      <c r="K13" s="232"/>
    </row>
    <row r="14" spans="5:11" ht="15.75" customHeight="1" x14ac:dyDescent="0.25">
      <c r="E14" s="238"/>
      <c r="F14" s="239" t="s">
        <v>4</v>
      </c>
      <c r="G14" s="240">
        <v>1</v>
      </c>
      <c r="H14" s="240">
        <v>3</v>
      </c>
      <c r="I14" s="241"/>
      <c r="J14" s="234"/>
      <c r="K14" s="227"/>
    </row>
    <row r="15" spans="5:11" ht="15.75" customHeight="1" x14ac:dyDescent="0.25">
      <c r="E15" s="242" t="s">
        <v>5</v>
      </c>
      <c r="F15" s="239"/>
      <c r="G15" s="270" t="s">
        <v>6</v>
      </c>
      <c r="H15" s="240" t="s">
        <v>560</v>
      </c>
      <c r="I15" s="240" t="s">
        <v>582</v>
      </c>
      <c r="J15" s="234" t="s">
        <v>7</v>
      </c>
      <c r="K15" s="227"/>
    </row>
    <row r="16" spans="5:11" ht="15.75" customHeight="1" x14ac:dyDescent="0.25">
      <c r="E16" s="242" t="s">
        <v>8</v>
      </c>
      <c r="F16" s="239"/>
      <c r="G16" s="270" t="s">
        <v>9</v>
      </c>
      <c r="H16" s="240" t="s">
        <v>561</v>
      </c>
      <c r="I16" s="240" t="s">
        <v>583</v>
      </c>
      <c r="J16" s="234"/>
      <c r="K16" s="229"/>
    </row>
    <row r="17" spans="4:11" ht="16.5" customHeight="1" x14ac:dyDescent="0.25">
      <c r="E17" s="238">
        <v>6</v>
      </c>
      <c r="F17" s="238" t="s">
        <v>10</v>
      </c>
      <c r="G17" s="271">
        <f>G51</f>
        <v>7954246</v>
      </c>
      <c r="H17" s="253">
        <f>I17-G17</f>
        <v>-3705019</v>
      </c>
      <c r="I17" s="253">
        <f>I51</f>
        <v>4249227</v>
      </c>
      <c r="J17" s="259">
        <f>I17/G17*100</f>
        <v>53.42086478089815</v>
      </c>
      <c r="K17" s="230"/>
    </row>
    <row r="18" spans="4:11" ht="16.5" customHeight="1" x14ac:dyDescent="0.25">
      <c r="E18" s="238">
        <v>7</v>
      </c>
      <c r="F18" s="238" t="s">
        <v>11</v>
      </c>
      <c r="G18" s="271">
        <f>G68</f>
        <v>400000</v>
      </c>
      <c r="H18" s="253">
        <f t="shared" ref="H18:H23" si="0">I18-G18</f>
        <v>190473</v>
      </c>
      <c r="I18" s="253">
        <f>I68</f>
        <v>590473</v>
      </c>
      <c r="J18" s="259">
        <f>I18/G18*100</f>
        <v>147.61824999999999</v>
      </c>
      <c r="K18" s="230"/>
    </row>
    <row r="19" spans="4:11" ht="16.5" customHeight="1" x14ac:dyDescent="0.25">
      <c r="E19" s="243" t="s">
        <v>12</v>
      </c>
      <c r="F19" s="243" t="s">
        <v>13</v>
      </c>
      <c r="G19" s="271">
        <f>G17+G18</f>
        <v>8354246</v>
      </c>
      <c r="H19" s="253">
        <f t="shared" si="0"/>
        <v>-3514546</v>
      </c>
      <c r="I19" s="253">
        <f>I17+I18</f>
        <v>4839700</v>
      </c>
      <c r="J19" s="259">
        <f>I19/G19*100</f>
        <v>57.931020944319812</v>
      </c>
      <c r="K19" s="230"/>
    </row>
    <row r="20" spans="4:11" ht="10.5" customHeight="1" x14ac:dyDescent="0.25">
      <c r="D20" s="30"/>
      <c r="E20" s="250"/>
      <c r="F20" s="250"/>
      <c r="G20" s="272"/>
      <c r="H20" s="253"/>
      <c r="I20" s="284"/>
      <c r="J20" s="285"/>
      <c r="K20" s="230"/>
    </row>
    <row r="21" spans="4:11" ht="15.75" customHeight="1" x14ac:dyDescent="0.25">
      <c r="E21" s="238">
        <v>3</v>
      </c>
      <c r="F21" s="238" t="s">
        <v>14</v>
      </c>
      <c r="G21" s="271">
        <f>G89</f>
        <v>2314246</v>
      </c>
      <c r="H21" s="253">
        <f t="shared" si="0"/>
        <v>-404546</v>
      </c>
      <c r="I21" s="253">
        <f>I89</f>
        <v>1909700</v>
      </c>
      <c r="J21" s="259">
        <f>I21/G21*100</f>
        <v>82.51931730680316</v>
      </c>
      <c r="K21" s="230"/>
    </row>
    <row r="22" spans="4:11" ht="15.75" customHeight="1" x14ac:dyDescent="0.25">
      <c r="E22" s="238">
        <v>4</v>
      </c>
      <c r="F22" s="238" t="s">
        <v>15</v>
      </c>
      <c r="G22" s="271">
        <f>G110</f>
        <v>6040000</v>
      </c>
      <c r="H22" s="253">
        <f t="shared" si="0"/>
        <v>-3110000</v>
      </c>
      <c r="I22" s="253">
        <f>I110</f>
        <v>2930000</v>
      </c>
      <c r="J22" s="259">
        <f>I22/G22*100</f>
        <v>48.509933774834437</v>
      </c>
      <c r="K22" s="230"/>
    </row>
    <row r="23" spans="4:11" ht="15.75" customHeight="1" x14ac:dyDescent="0.25">
      <c r="E23" s="243" t="s">
        <v>16</v>
      </c>
      <c r="F23" s="243" t="s">
        <v>17</v>
      </c>
      <c r="G23" s="271">
        <f>G21+G22</f>
        <v>8354246</v>
      </c>
      <c r="H23" s="253">
        <f t="shared" si="0"/>
        <v>-3514546</v>
      </c>
      <c r="I23" s="253">
        <f>I21+I22</f>
        <v>4839700</v>
      </c>
      <c r="J23" s="259">
        <f>I23/G23*100</f>
        <v>57.931020944319812</v>
      </c>
      <c r="K23" s="230"/>
    </row>
    <row r="24" spans="4:11" ht="9" customHeight="1" x14ac:dyDescent="0.25">
      <c r="D24" s="30"/>
      <c r="E24" s="250"/>
      <c r="F24" s="250"/>
      <c r="G24" s="272"/>
      <c r="H24" s="284"/>
      <c r="I24" s="284"/>
      <c r="J24" s="285"/>
      <c r="K24" s="230"/>
    </row>
    <row r="25" spans="4:11" ht="15.75" customHeight="1" x14ac:dyDescent="0.25">
      <c r="E25" s="243" t="s">
        <v>18</v>
      </c>
      <c r="F25" s="243" t="s">
        <v>19</v>
      </c>
      <c r="G25" s="271">
        <f>G19-G23</f>
        <v>0</v>
      </c>
      <c r="H25" s="253"/>
      <c r="I25" s="253">
        <f>I19-I23</f>
        <v>0</v>
      </c>
      <c r="J25" s="259"/>
      <c r="K25" s="230"/>
    </row>
    <row r="26" spans="4:11" ht="15.75" customHeight="1" x14ac:dyDescent="0.25">
      <c r="F26" s="246"/>
      <c r="G26" s="273"/>
      <c r="H26" s="286"/>
      <c r="I26" s="286"/>
      <c r="J26" s="287"/>
      <c r="K26" s="231"/>
    </row>
    <row r="27" spans="4:11" ht="15.75" customHeight="1" x14ac:dyDescent="0.25">
      <c r="E27" s="235" t="s">
        <v>20</v>
      </c>
      <c r="F27" s="236" t="s">
        <v>21</v>
      </c>
      <c r="G27" s="274"/>
      <c r="H27" s="236"/>
      <c r="I27" s="288"/>
      <c r="J27" s="289"/>
      <c r="K27" s="232"/>
    </row>
    <row r="28" spans="4:11" ht="15.75" customHeight="1" x14ac:dyDescent="0.25">
      <c r="E28" s="238">
        <v>8</v>
      </c>
      <c r="F28" s="238" t="s">
        <v>22</v>
      </c>
      <c r="G28" s="271">
        <v>0</v>
      </c>
      <c r="H28" s="253">
        <v>0</v>
      </c>
      <c r="I28" s="253"/>
      <c r="J28" s="259"/>
      <c r="K28" s="230"/>
    </row>
    <row r="29" spans="4:11" ht="15.75" customHeight="1" x14ac:dyDescent="0.25">
      <c r="E29" s="238">
        <v>5</v>
      </c>
      <c r="F29" s="238" t="s">
        <v>23</v>
      </c>
      <c r="G29" s="271">
        <v>0</v>
      </c>
      <c r="H29" s="253">
        <v>0</v>
      </c>
      <c r="I29" s="253"/>
      <c r="J29" s="259"/>
      <c r="K29" s="230"/>
    </row>
    <row r="30" spans="4:11" ht="15.75" customHeight="1" x14ac:dyDescent="0.25">
      <c r="E30" s="243" t="s">
        <v>24</v>
      </c>
      <c r="F30" s="243" t="s">
        <v>25</v>
      </c>
      <c r="G30" s="271">
        <f>G28-G29</f>
        <v>0</v>
      </c>
      <c r="H30" s="253">
        <v>0</v>
      </c>
      <c r="I30" s="253"/>
      <c r="J30" s="259"/>
      <c r="K30" s="230"/>
    </row>
    <row r="31" spans="4:11" ht="15" customHeight="1" x14ac:dyDescent="0.25">
      <c r="G31" s="275"/>
      <c r="H31" s="290"/>
      <c r="I31" s="291"/>
      <c r="J31" s="292"/>
      <c r="K31" s="228"/>
    </row>
    <row r="32" spans="4:11" ht="15.75" customHeight="1" x14ac:dyDescent="0.25">
      <c r="E32" s="244" t="s">
        <v>26</v>
      </c>
      <c r="F32" s="245" t="s">
        <v>27</v>
      </c>
      <c r="G32" s="276"/>
      <c r="H32" s="245"/>
      <c r="I32" s="293"/>
      <c r="J32" s="294"/>
      <c r="K32" s="233"/>
    </row>
    <row r="33" spans="1:61" ht="15.75" customHeight="1" x14ac:dyDescent="0.25">
      <c r="E33" s="244"/>
      <c r="F33" s="245"/>
      <c r="G33" s="276"/>
      <c r="H33" s="245"/>
      <c r="I33" s="293"/>
      <c r="J33" s="294"/>
      <c r="K33" s="233"/>
    </row>
    <row r="34" spans="1:61" ht="18.75" customHeight="1" x14ac:dyDescent="0.3">
      <c r="A34" s="11"/>
      <c r="B34" s="11"/>
      <c r="C34" s="11"/>
      <c r="D34" s="11"/>
      <c r="E34" s="238" t="s">
        <v>28</v>
      </c>
      <c r="F34" s="238" t="s">
        <v>29</v>
      </c>
      <c r="G34" s="271">
        <f>G19+G28</f>
        <v>8354246</v>
      </c>
      <c r="H34" s="253">
        <f>H19</f>
        <v>-3514546</v>
      </c>
      <c r="I34" s="253">
        <f>I19</f>
        <v>4839700</v>
      </c>
      <c r="J34" s="259">
        <f>I34/G34*100</f>
        <v>57.931020944319812</v>
      </c>
      <c r="K34" s="230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</row>
    <row r="35" spans="1:61" ht="18.75" customHeight="1" x14ac:dyDescent="0.3">
      <c r="A35" s="11"/>
      <c r="B35" s="11"/>
      <c r="C35" s="11"/>
      <c r="D35" s="11"/>
      <c r="E35" s="238" t="s">
        <v>30</v>
      </c>
      <c r="F35" s="238" t="s">
        <v>31</v>
      </c>
      <c r="G35" s="271">
        <f>G23+G29</f>
        <v>8354246</v>
      </c>
      <c r="H35" s="253">
        <f>H23</f>
        <v>-3514546</v>
      </c>
      <c r="I35" s="253">
        <f>I23</f>
        <v>4839700</v>
      </c>
      <c r="J35" s="259">
        <f>I35/G35*100</f>
        <v>57.931020944319812</v>
      </c>
      <c r="K35" s="23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</row>
    <row r="36" spans="1:61" ht="15.75" customHeight="1" x14ac:dyDescent="0.25">
      <c r="E36" s="243" t="s">
        <v>32</v>
      </c>
      <c r="F36" s="243" t="s">
        <v>33</v>
      </c>
      <c r="G36" s="271">
        <f>G34-G35</f>
        <v>0</v>
      </c>
      <c r="H36" s="253">
        <f>H34-H35</f>
        <v>0</v>
      </c>
      <c r="I36" s="253">
        <f>I34-I35</f>
        <v>0</v>
      </c>
      <c r="J36" s="259"/>
      <c r="K36" s="230"/>
    </row>
    <row r="37" spans="1:61" ht="15" customHeight="1" x14ac:dyDescent="0.25">
      <c r="K37" s="228"/>
    </row>
    <row r="44" spans="1:61" ht="18.75" customHeight="1" x14ac:dyDescent="0.3">
      <c r="G44" s="12" t="s">
        <v>34</v>
      </c>
    </row>
    <row r="45" spans="1:61" ht="15.75" customHeight="1" x14ac:dyDescent="0.25">
      <c r="F45" s="8" t="s">
        <v>35</v>
      </c>
      <c r="G45" s="9"/>
    </row>
    <row r="46" spans="1:61" ht="15.75" customHeight="1" x14ac:dyDescent="0.25">
      <c r="K46" s="228"/>
    </row>
    <row r="47" spans="1:61" ht="18.600000000000001" customHeight="1" thickBot="1" x14ac:dyDescent="0.3">
      <c r="A47" s="13"/>
      <c r="B47" s="322" t="s">
        <v>36</v>
      </c>
      <c r="C47" s="323"/>
      <c r="D47" s="323"/>
      <c r="E47" s="311" t="s">
        <v>37</v>
      </c>
      <c r="F47" s="14" t="s">
        <v>38</v>
      </c>
      <c r="G47" s="14" t="s">
        <v>39</v>
      </c>
      <c r="H47" s="14" t="s">
        <v>560</v>
      </c>
      <c r="I47" s="223" t="s">
        <v>584</v>
      </c>
      <c r="J47" s="313" t="s">
        <v>7</v>
      </c>
      <c r="K47" s="24"/>
      <c r="L47" s="13"/>
      <c r="M47" s="17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</row>
    <row r="48" spans="1:61" ht="24.6" customHeight="1" thickTop="1" thickBot="1" x14ac:dyDescent="0.3">
      <c r="A48" s="13"/>
      <c r="B48" s="323"/>
      <c r="C48" s="323"/>
      <c r="D48" s="323"/>
      <c r="E48" s="311"/>
      <c r="F48" s="18"/>
      <c r="G48" s="224">
        <v>2021</v>
      </c>
      <c r="H48" s="224" t="s">
        <v>561</v>
      </c>
      <c r="I48" s="225" t="s">
        <v>585</v>
      </c>
      <c r="J48" s="314"/>
      <c r="K48" s="226"/>
      <c r="L48" s="13"/>
      <c r="M48" s="17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</row>
    <row r="49" spans="1:61" ht="11.25" customHeight="1" thickTop="1" x14ac:dyDescent="0.25">
      <c r="A49" s="13"/>
      <c r="B49" s="19"/>
      <c r="C49" s="19"/>
      <c r="D49" s="19"/>
      <c r="E49" s="20"/>
      <c r="F49" s="21"/>
      <c r="G49" s="22"/>
      <c r="H49" s="22"/>
      <c r="I49" s="23"/>
      <c r="J49" s="310"/>
      <c r="K49" s="24"/>
      <c r="L49" s="13"/>
      <c r="M49" s="17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</row>
    <row r="50" spans="1:61" ht="15.75" customHeight="1" x14ac:dyDescent="0.25">
      <c r="A50" s="6"/>
      <c r="B50" s="25"/>
      <c r="C50" s="25"/>
      <c r="D50" s="25"/>
      <c r="E50" s="243" t="s">
        <v>40</v>
      </c>
      <c r="F50" s="243" t="s">
        <v>41</v>
      </c>
      <c r="G50" s="251">
        <f>G51+G68</f>
        <v>8354246</v>
      </c>
      <c r="H50" s="251">
        <f>I50-G50</f>
        <v>-3514546</v>
      </c>
      <c r="I50" s="251">
        <f>I51+I68</f>
        <v>4839700</v>
      </c>
      <c r="J50" s="234">
        <f>I50/G50*100</f>
        <v>57.931020944319812</v>
      </c>
      <c r="K50" s="227"/>
      <c r="L50" s="6"/>
      <c r="M50" s="2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</row>
    <row r="51" spans="1:61" ht="15.75" customHeight="1" x14ac:dyDescent="0.25">
      <c r="B51" s="27"/>
      <c r="C51" s="27"/>
      <c r="D51" s="27"/>
      <c r="E51" s="252">
        <v>6</v>
      </c>
      <c r="F51" s="242" t="s">
        <v>42</v>
      </c>
      <c r="G51" s="253">
        <f>G52+G56+G60+G63</f>
        <v>7954246</v>
      </c>
      <c r="H51" s="251">
        <f t="shared" ref="H51:H77" si="1">I51-G51</f>
        <v>-3705019</v>
      </c>
      <c r="I51" s="251">
        <f>I52+I56+I60+I63</f>
        <v>4249227</v>
      </c>
      <c r="J51" s="234">
        <f t="shared" ref="J51:J73" si="2">I51/G51*100</f>
        <v>53.42086478089815</v>
      </c>
      <c r="K51" s="285"/>
      <c r="M51" s="28"/>
    </row>
    <row r="52" spans="1:61" ht="15.75" customHeight="1" x14ac:dyDescent="0.25">
      <c r="B52" s="27"/>
      <c r="C52" s="27"/>
      <c r="D52" s="27"/>
      <c r="E52" s="252">
        <v>61</v>
      </c>
      <c r="F52" s="242" t="s">
        <v>43</v>
      </c>
      <c r="G52" s="253">
        <f>G53+G54+G55</f>
        <v>2025000</v>
      </c>
      <c r="H52" s="251">
        <f t="shared" si="1"/>
        <v>-1572000</v>
      </c>
      <c r="I52" s="251">
        <f>I53+I54+I55</f>
        <v>453000</v>
      </c>
      <c r="J52" s="234">
        <f t="shared" si="2"/>
        <v>22.37037037037037</v>
      </c>
      <c r="K52" s="285"/>
      <c r="M52" s="28"/>
    </row>
    <row r="53" spans="1:61" ht="15.75" customHeight="1" x14ac:dyDescent="0.25">
      <c r="B53" s="29">
        <v>1</v>
      </c>
      <c r="C53" s="27"/>
      <c r="D53" s="27"/>
      <c r="E53" s="254">
        <v>611</v>
      </c>
      <c r="F53" s="255" t="s">
        <v>44</v>
      </c>
      <c r="G53" s="256">
        <v>2000000</v>
      </c>
      <c r="H53" s="251">
        <f t="shared" si="1"/>
        <v>-1588000</v>
      </c>
      <c r="I53" s="283">
        <v>412000</v>
      </c>
      <c r="J53" s="234">
        <f t="shared" si="2"/>
        <v>20.599999999999998</v>
      </c>
      <c r="K53" s="308"/>
      <c r="M53" s="28"/>
    </row>
    <row r="54" spans="1:61" ht="15" customHeight="1" x14ac:dyDescent="0.25">
      <c r="B54" s="29">
        <v>1</v>
      </c>
      <c r="C54" s="27"/>
      <c r="D54" s="27"/>
      <c r="E54" s="254">
        <v>613</v>
      </c>
      <c r="F54" s="255" t="s">
        <v>45</v>
      </c>
      <c r="G54" s="256">
        <v>20000</v>
      </c>
      <c r="H54" s="251">
        <f t="shared" si="1"/>
        <v>20000</v>
      </c>
      <c r="I54" s="283">
        <v>40000</v>
      </c>
      <c r="J54" s="234">
        <f t="shared" si="2"/>
        <v>200</v>
      </c>
      <c r="K54" s="308"/>
      <c r="M54" s="28"/>
    </row>
    <row r="55" spans="1:61" ht="15.75" customHeight="1" x14ac:dyDescent="0.25">
      <c r="B55" s="29">
        <v>1</v>
      </c>
      <c r="C55" s="27"/>
      <c r="D55" s="27"/>
      <c r="E55" s="254">
        <v>614</v>
      </c>
      <c r="F55" s="255" t="s">
        <v>46</v>
      </c>
      <c r="G55" s="256">
        <v>5000</v>
      </c>
      <c r="H55" s="251">
        <f t="shared" si="1"/>
        <v>-4000</v>
      </c>
      <c r="I55" s="283">
        <v>1000</v>
      </c>
      <c r="J55" s="234">
        <f t="shared" si="2"/>
        <v>20</v>
      </c>
      <c r="K55" s="308"/>
      <c r="M55" s="28"/>
    </row>
    <row r="56" spans="1:61" ht="15.75" customHeight="1" x14ac:dyDescent="0.25">
      <c r="B56" s="27"/>
      <c r="C56" s="27"/>
      <c r="D56" s="27"/>
      <c r="E56" s="252">
        <v>63</v>
      </c>
      <c r="F56" s="242" t="s">
        <v>47</v>
      </c>
      <c r="G56" s="258">
        <f>G57+G59</f>
        <v>5473246</v>
      </c>
      <c r="H56" s="251">
        <f t="shared" si="1"/>
        <v>-1828693</v>
      </c>
      <c r="I56" s="251">
        <f>I57+I58+I59</f>
        <v>3644553</v>
      </c>
      <c r="J56" s="234">
        <f t="shared" si="2"/>
        <v>66.588510730195566</v>
      </c>
      <c r="K56" s="285"/>
      <c r="M56" s="28"/>
    </row>
    <row r="57" spans="1:61" ht="15.75" customHeight="1" x14ac:dyDescent="0.25">
      <c r="B57" s="29">
        <v>4</v>
      </c>
      <c r="C57" s="27"/>
      <c r="D57" s="27"/>
      <c r="E57" s="254">
        <v>633</v>
      </c>
      <c r="F57" s="255" t="s">
        <v>48</v>
      </c>
      <c r="G57" s="256">
        <v>5213246</v>
      </c>
      <c r="H57" s="251">
        <f t="shared" si="1"/>
        <v>-2243693</v>
      </c>
      <c r="I57" s="283">
        <v>2969553</v>
      </c>
      <c r="J57" s="234">
        <f t="shared" si="2"/>
        <v>56.961689511678514</v>
      </c>
      <c r="K57" s="308"/>
    </row>
    <row r="58" spans="1:61" ht="15.75" customHeight="1" x14ac:dyDescent="0.25">
      <c r="B58" s="29">
        <v>4</v>
      </c>
      <c r="C58" s="27"/>
      <c r="D58" s="27"/>
      <c r="E58" s="254">
        <v>634</v>
      </c>
      <c r="F58" s="255" t="s">
        <v>587</v>
      </c>
      <c r="G58" s="256">
        <v>0</v>
      </c>
      <c r="H58" s="251">
        <f t="shared" si="1"/>
        <v>350000</v>
      </c>
      <c r="I58" s="283">
        <v>350000</v>
      </c>
      <c r="J58" s="234"/>
      <c r="K58" s="308"/>
    </row>
    <row r="59" spans="1:61" ht="15.75" customHeight="1" x14ac:dyDescent="0.25">
      <c r="B59" s="29">
        <v>4</v>
      </c>
      <c r="C59" s="27"/>
      <c r="D59" s="27"/>
      <c r="E59" s="254">
        <v>638</v>
      </c>
      <c r="F59" s="255" t="s">
        <v>49</v>
      </c>
      <c r="G59" s="256">
        <v>260000</v>
      </c>
      <c r="H59" s="251">
        <f t="shared" si="1"/>
        <v>65000</v>
      </c>
      <c r="I59" s="283">
        <v>325000</v>
      </c>
      <c r="J59" s="234">
        <f t="shared" si="2"/>
        <v>125</v>
      </c>
      <c r="K59" s="308"/>
    </row>
    <row r="60" spans="1:61" ht="15.75" customHeight="1" x14ac:dyDescent="0.25">
      <c r="B60" s="27"/>
      <c r="C60" s="27"/>
      <c r="D60" s="27"/>
      <c r="E60" s="252">
        <v>64</v>
      </c>
      <c r="F60" s="242" t="s">
        <v>50</v>
      </c>
      <c r="G60" s="258">
        <f>G61+G62</f>
        <v>51000</v>
      </c>
      <c r="H60" s="251">
        <f t="shared" si="1"/>
        <v>-12995</v>
      </c>
      <c r="I60" s="251">
        <v>38005</v>
      </c>
      <c r="J60" s="234">
        <f t="shared" si="2"/>
        <v>74.519607843137265</v>
      </c>
      <c r="K60" s="285"/>
      <c r="M60" s="28"/>
    </row>
    <row r="61" spans="1:61" ht="15.75" customHeight="1" x14ac:dyDescent="0.25">
      <c r="B61" s="29">
        <v>2</v>
      </c>
      <c r="C61" s="27"/>
      <c r="D61" s="27"/>
      <c r="E61" s="254">
        <v>641</v>
      </c>
      <c r="F61" s="255" t="s">
        <v>51</v>
      </c>
      <c r="G61" s="256">
        <v>1000</v>
      </c>
      <c r="H61" s="251">
        <f t="shared" si="1"/>
        <v>-995</v>
      </c>
      <c r="I61" s="283">
        <v>5</v>
      </c>
      <c r="J61" s="234">
        <f t="shared" si="2"/>
        <v>0.5</v>
      </c>
      <c r="K61" s="308"/>
    </row>
    <row r="62" spans="1:61" ht="15.75" customHeight="1" x14ac:dyDescent="0.25">
      <c r="B62" s="29">
        <v>2</v>
      </c>
      <c r="C62" s="27"/>
      <c r="D62" s="27"/>
      <c r="E62" s="254">
        <v>642</v>
      </c>
      <c r="F62" s="255" t="s">
        <v>52</v>
      </c>
      <c r="G62" s="256">
        <v>50000</v>
      </c>
      <c r="H62" s="251">
        <f t="shared" si="1"/>
        <v>-12000</v>
      </c>
      <c r="I62" s="283">
        <v>38000</v>
      </c>
      <c r="J62" s="234">
        <f t="shared" si="2"/>
        <v>76</v>
      </c>
      <c r="K62" s="308"/>
    </row>
    <row r="63" spans="1:61" ht="15.75" customHeight="1" x14ac:dyDescent="0.25">
      <c r="B63" s="27"/>
      <c r="C63" s="27"/>
      <c r="D63" s="27"/>
      <c r="E63" s="252">
        <v>65</v>
      </c>
      <c r="F63" s="242" t="s">
        <v>53</v>
      </c>
      <c r="G63" s="258">
        <f>G64+G65+G66</f>
        <v>405000</v>
      </c>
      <c r="H63" s="251">
        <f t="shared" si="1"/>
        <v>-291331</v>
      </c>
      <c r="I63" s="251">
        <v>113669</v>
      </c>
      <c r="J63" s="234">
        <f t="shared" si="2"/>
        <v>28.066419753086418</v>
      </c>
      <c r="K63" s="285"/>
    </row>
    <row r="64" spans="1:61" ht="15.75" customHeight="1" x14ac:dyDescent="0.25">
      <c r="B64" s="29">
        <v>3</v>
      </c>
      <c r="C64" s="27"/>
      <c r="D64" s="27"/>
      <c r="E64" s="254">
        <v>651</v>
      </c>
      <c r="F64" s="255" t="s">
        <v>54</v>
      </c>
      <c r="G64" s="256">
        <v>5000</v>
      </c>
      <c r="H64" s="251">
        <f t="shared" si="1"/>
        <v>-4400</v>
      </c>
      <c r="I64" s="283">
        <v>600</v>
      </c>
      <c r="J64" s="234">
        <f t="shared" si="2"/>
        <v>12</v>
      </c>
      <c r="K64" s="308"/>
    </row>
    <row r="65" spans="1:61" ht="15.75" customHeight="1" x14ac:dyDescent="0.25">
      <c r="B65" s="29">
        <v>3</v>
      </c>
      <c r="C65" s="27"/>
      <c r="D65" s="27"/>
      <c r="E65" s="254">
        <v>652</v>
      </c>
      <c r="F65" s="255" t="s">
        <v>55</v>
      </c>
      <c r="G65" s="256">
        <v>300000</v>
      </c>
      <c r="H65" s="251">
        <f t="shared" si="1"/>
        <v>-259384</v>
      </c>
      <c r="I65" s="283">
        <v>40616</v>
      </c>
      <c r="J65" s="234">
        <f t="shared" si="2"/>
        <v>13.538666666666666</v>
      </c>
      <c r="K65" s="308"/>
    </row>
    <row r="66" spans="1:61" ht="15.75" customHeight="1" x14ac:dyDescent="0.25">
      <c r="B66" s="27">
        <v>3</v>
      </c>
      <c r="C66" s="27"/>
      <c r="D66" s="27"/>
      <c r="E66" s="254">
        <v>653</v>
      </c>
      <c r="F66" s="255" t="s">
        <v>56</v>
      </c>
      <c r="G66" s="256">
        <v>100000</v>
      </c>
      <c r="H66" s="251">
        <f t="shared" si="1"/>
        <v>-65000</v>
      </c>
      <c r="I66" s="283">
        <v>35000</v>
      </c>
      <c r="J66" s="234">
        <f t="shared" si="2"/>
        <v>35</v>
      </c>
      <c r="K66" s="284"/>
    </row>
    <row r="67" spans="1:61" ht="15.75" customHeight="1" x14ac:dyDescent="0.25">
      <c r="B67" s="27">
        <v>3</v>
      </c>
      <c r="C67" s="27"/>
      <c r="D67" s="27"/>
      <c r="E67" s="254">
        <v>683</v>
      </c>
      <c r="F67" s="255" t="s">
        <v>588</v>
      </c>
      <c r="G67" s="256"/>
      <c r="H67" s="251">
        <f t="shared" si="1"/>
        <v>37453</v>
      </c>
      <c r="I67" s="283">
        <v>37453</v>
      </c>
      <c r="J67" s="234"/>
      <c r="K67" s="284"/>
    </row>
    <row r="68" spans="1:61" ht="15.75" customHeight="1" x14ac:dyDescent="0.25">
      <c r="B68" s="27"/>
      <c r="C68" s="27"/>
      <c r="D68" s="27"/>
      <c r="E68" s="252">
        <v>7</v>
      </c>
      <c r="F68" s="242" t="s">
        <v>11</v>
      </c>
      <c r="G68" s="258">
        <f>G69+G71</f>
        <v>400000</v>
      </c>
      <c r="H68" s="251">
        <f t="shared" si="1"/>
        <v>190473</v>
      </c>
      <c r="I68" s="251">
        <v>590473</v>
      </c>
      <c r="J68" s="234">
        <f t="shared" si="2"/>
        <v>147.61824999999999</v>
      </c>
      <c r="K68" s="285"/>
    </row>
    <row r="69" spans="1:61" ht="15.75" customHeight="1" x14ac:dyDescent="0.25">
      <c r="B69" s="27"/>
      <c r="C69" s="27"/>
      <c r="D69" s="27"/>
      <c r="E69" s="252">
        <v>71</v>
      </c>
      <c r="F69" s="242" t="s">
        <v>57</v>
      </c>
      <c r="G69" s="258">
        <f>G70</f>
        <v>0</v>
      </c>
      <c r="H69" s="251">
        <f t="shared" si="1"/>
        <v>0</v>
      </c>
      <c r="I69" s="253">
        <v>0</v>
      </c>
      <c r="J69" s="234"/>
      <c r="K69" s="285"/>
    </row>
    <row r="70" spans="1:61" ht="15.75" customHeight="1" x14ac:dyDescent="0.25">
      <c r="B70" s="29">
        <v>6</v>
      </c>
      <c r="C70" s="27"/>
      <c r="D70" s="27"/>
      <c r="E70" s="254">
        <v>711</v>
      </c>
      <c r="F70" s="255" t="s">
        <v>58</v>
      </c>
      <c r="G70" s="256">
        <v>0</v>
      </c>
      <c r="H70" s="251">
        <f t="shared" si="1"/>
        <v>0</v>
      </c>
      <c r="I70" s="257">
        <v>0</v>
      </c>
      <c r="J70" s="234"/>
      <c r="K70" s="308"/>
    </row>
    <row r="71" spans="1:61" ht="15.75" customHeight="1" x14ac:dyDescent="0.25">
      <c r="B71" s="27">
        <v>2</v>
      </c>
      <c r="C71" s="27"/>
      <c r="D71" s="27"/>
      <c r="E71" s="252">
        <v>72</v>
      </c>
      <c r="F71" s="242" t="s">
        <v>59</v>
      </c>
      <c r="G71" s="258">
        <f>G72+G73</f>
        <v>400000</v>
      </c>
      <c r="H71" s="251">
        <f t="shared" si="1"/>
        <v>190473</v>
      </c>
      <c r="I71" s="253">
        <f>I72+I74</f>
        <v>590473</v>
      </c>
      <c r="J71" s="234">
        <f t="shared" si="2"/>
        <v>147.61824999999999</v>
      </c>
      <c r="K71" s="308"/>
    </row>
    <row r="72" spans="1:61" ht="15.75" customHeight="1" x14ac:dyDescent="0.25">
      <c r="B72" s="27">
        <v>2</v>
      </c>
      <c r="C72" s="27"/>
      <c r="D72" s="27"/>
      <c r="E72" s="254">
        <v>721</v>
      </c>
      <c r="F72" s="255" t="s">
        <v>60</v>
      </c>
      <c r="G72" s="256"/>
      <c r="H72" s="251">
        <f t="shared" si="1"/>
        <v>551473</v>
      </c>
      <c r="I72" s="257">
        <v>551473</v>
      </c>
      <c r="J72" s="234"/>
      <c r="K72" s="308"/>
    </row>
    <row r="73" spans="1:61" ht="15.75" customHeight="1" x14ac:dyDescent="0.25">
      <c r="B73" s="27">
        <v>2</v>
      </c>
      <c r="C73" s="27"/>
      <c r="D73" s="27"/>
      <c r="E73" s="254">
        <v>7214</v>
      </c>
      <c r="F73" s="255" t="s">
        <v>61</v>
      </c>
      <c r="G73" s="256">
        <v>400000</v>
      </c>
      <c r="H73" s="251">
        <f t="shared" si="1"/>
        <v>151473</v>
      </c>
      <c r="I73" s="257">
        <v>551473</v>
      </c>
      <c r="J73" s="234">
        <f t="shared" si="2"/>
        <v>137.86824999999999</v>
      </c>
      <c r="K73" s="309"/>
    </row>
    <row r="74" spans="1:61" ht="15.75" customHeight="1" x14ac:dyDescent="0.25">
      <c r="B74" s="27">
        <v>2</v>
      </c>
      <c r="C74" s="27"/>
      <c r="D74" s="27"/>
      <c r="E74" s="254">
        <v>723</v>
      </c>
      <c r="F74" s="255" t="s">
        <v>589</v>
      </c>
      <c r="G74" s="256">
        <v>0</v>
      </c>
      <c r="H74" s="251">
        <f t="shared" si="1"/>
        <v>39000</v>
      </c>
      <c r="I74" s="257">
        <v>39000</v>
      </c>
      <c r="J74" s="234"/>
      <c r="K74" s="309"/>
    </row>
    <row r="75" spans="1:61" ht="15.75" customHeight="1" x14ac:dyDescent="0.2">
      <c r="A75" s="9"/>
      <c r="B75" s="27"/>
      <c r="C75" s="27"/>
      <c r="D75" s="27"/>
      <c r="E75" s="252">
        <v>8</v>
      </c>
      <c r="F75" s="242" t="s">
        <v>22</v>
      </c>
      <c r="G75" s="253">
        <v>0</v>
      </c>
      <c r="H75" s="251">
        <f t="shared" si="1"/>
        <v>0</v>
      </c>
      <c r="I75" s="253">
        <v>0</v>
      </c>
      <c r="J75" s="234"/>
      <c r="K75" s="285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</row>
    <row r="76" spans="1:61" ht="15" customHeight="1" x14ac:dyDescent="0.25">
      <c r="B76" s="27"/>
      <c r="C76" s="27"/>
      <c r="D76" s="27"/>
      <c r="E76" s="252">
        <v>84</v>
      </c>
      <c r="F76" s="242" t="s">
        <v>22</v>
      </c>
      <c r="G76" s="253">
        <f>G77</f>
        <v>0</v>
      </c>
      <c r="H76" s="251">
        <f t="shared" si="1"/>
        <v>0</v>
      </c>
      <c r="I76" s="253">
        <v>0</v>
      </c>
      <c r="J76" s="234"/>
      <c r="K76" s="285"/>
    </row>
    <row r="77" spans="1:61" ht="15" customHeight="1" x14ac:dyDescent="0.25">
      <c r="B77" s="29">
        <v>7</v>
      </c>
      <c r="C77" s="27"/>
      <c r="D77" s="27"/>
      <c r="E77" s="254">
        <v>844</v>
      </c>
      <c r="F77" s="255" t="s">
        <v>62</v>
      </c>
      <c r="G77" s="257"/>
      <c r="H77" s="251">
        <f t="shared" si="1"/>
        <v>0</v>
      </c>
      <c r="I77" s="214"/>
      <c r="J77" s="234"/>
      <c r="K77" s="37"/>
    </row>
    <row r="78" spans="1:61" ht="15" customHeight="1" x14ac:dyDescent="0.25">
      <c r="B78" s="30"/>
      <c r="C78" s="30"/>
      <c r="D78" s="30"/>
      <c r="E78" s="31"/>
      <c r="F78" s="32"/>
      <c r="G78" s="32"/>
      <c r="H78" s="32"/>
      <c r="I78" s="32"/>
      <c r="J78" s="32"/>
      <c r="K78" s="32"/>
    </row>
    <row r="79" spans="1:61" ht="15" customHeight="1" x14ac:dyDescent="0.25">
      <c r="B79" s="30"/>
      <c r="C79" s="30"/>
      <c r="D79" s="30"/>
      <c r="E79" s="31"/>
      <c r="F79" s="32"/>
      <c r="G79" s="32"/>
      <c r="H79" s="32"/>
      <c r="I79" s="32"/>
      <c r="J79" s="32"/>
      <c r="K79" s="32"/>
    </row>
    <row r="80" spans="1:61" ht="15" customHeight="1" x14ac:dyDescent="0.25">
      <c r="B80" s="30"/>
      <c r="C80" s="30"/>
      <c r="D80" s="30"/>
      <c r="E80" s="31"/>
      <c r="F80" s="32"/>
      <c r="G80" s="32"/>
      <c r="H80" s="32"/>
      <c r="I80" s="32"/>
      <c r="J80" s="32"/>
      <c r="K80" s="32"/>
    </row>
    <row r="81" spans="1:61" ht="15" customHeight="1" x14ac:dyDescent="0.25">
      <c r="B81" s="30"/>
      <c r="C81" s="30"/>
      <c r="D81" s="30"/>
      <c r="E81" s="31"/>
      <c r="F81" s="32"/>
      <c r="G81" s="32"/>
      <c r="H81" s="32"/>
      <c r="I81" s="32"/>
      <c r="J81" s="32"/>
      <c r="K81" s="32"/>
    </row>
    <row r="82" spans="1:61" ht="15" customHeight="1" x14ac:dyDescent="0.25">
      <c r="B82" s="30"/>
      <c r="C82" s="30"/>
      <c r="D82" s="30"/>
      <c r="E82" s="31"/>
      <c r="F82" s="32"/>
      <c r="G82" s="32"/>
      <c r="H82" s="32"/>
      <c r="I82" s="32"/>
      <c r="J82" s="32"/>
      <c r="K82" s="32"/>
    </row>
    <row r="83" spans="1:61" ht="15" customHeight="1" x14ac:dyDescent="0.25">
      <c r="B83" s="30"/>
      <c r="C83" s="30"/>
      <c r="D83" s="30"/>
      <c r="E83" s="31"/>
      <c r="F83" s="32"/>
      <c r="G83" s="32"/>
      <c r="H83" s="32"/>
      <c r="I83" s="32"/>
      <c r="J83" s="32"/>
      <c r="K83" s="32"/>
    </row>
    <row r="84" spans="1:61" ht="15" customHeight="1" x14ac:dyDescent="0.25">
      <c r="B84" s="30"/>
      <c r="C84" s="30"/>
      <c r="D84" s="30"/>
      <c r="E84" s="31"/>
      <c r="F84" s="32"/>
      <c r="G84" s="32"/>
      <c r="H84" s="32"/>
      <c r="I84" s="32"/>
      <c r="J84" s="32"/>
      <c r="K84" s="32"/>
    </row>
    <row r="85" spans="1:61" ht="14.25" customHeight="1" x14ac:dyDescent="0.2">
      <c r="A85" s="33"/>
      <c r="B85" s="34"/>
      <c r="C85" s="34"/>
      <c r="D85" s="34"/>
      <c r="E85" s="35"/>
      <c r="F85" s="35"/>
      <c r="G85" s="35"/>
      <c r="H85" s="35"/>
      <c r="I85" s="35"/>
      <c r="J85" s="35"/>
      <c r="K85" s="35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</row>
    <row r="86" spans="1:61" ht="15.75" customHeight="1" thickBot="1" x14ac:dyDescent="0.3">
      <c r="A86" s="13"/>
      <c r="B86" s="323" t="s">
        <v>36</v>
      </c>
      <c r="C86" s="323"/>
      <c r="D86" s="323"/>
      <c r="E86" s="311" t="s">
        <v>37</v>
      </c>
      <c r="F86" s="14" t="s">
        <v>38</v>
      </c>
      <c r="G86" s="15" t="s">
        <v>39</v>
      </c>
      <c r="H86" s="15" t="s">
        <v>560</v>
      </c>
      <c r="I86" s="16" t="s">
        <v>584</v>
      </c>
      <c r="J86" s="249" t="s">
        <v>7</v>
      </c>
      <c r="K86" s="24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</row>
    <row r="87" spans="1:61" ht="24" customHeight="1" thickTop="1" thickBot="1" x14ac:dyDescent="0.3">
      <c r="A87" s="13"/>
      <c r="B87" s="323"/>
      <c r="C87" s="323"/>
      <c r="D87" s="323"/>
      <c r="E87" s="312"/>
      <c r="F87" s="21"/>
      <c r="G87" s="22" t="s">
        <v>63</v>
      </c>
      <c r="H87" s="22" t="s">
        <v>561</v>
      </c>
      <c r="I87" s="260" t="s">
        <v>585</v>
      </c>
      <c r="J87" s="261"/>
      <c r="K87" s="226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</row>
    <row r="88" spans="1:61" ht="15.75" customHeight="1" thickTop="1" x14ac:dyDescent="0.25">
      <c r="A88" s="6"/>
      <c r="B88" s="25"/>
      <c r="C88" s="25"/>
      <c r="D88" s="25"/>
      <c r="E88" s="243" t="s">
        <v>64</v>
      </c>
      <c r="F88" s="243" t="s">
        <v>65</v>
      </c>
      <c r="G88" s="251">
        <f>G89+G110</f>
        <v>8354246</v>
      </c>
      <c r="H88" s="251">
        <f>I88-G88</f>
        <v>-3514546</v>
      </c>
      <c r="I88" s="251">
        <f>I89+I110</f>
        <v>4839700</v>
      </c>
      <c r="J88" s="234">
        <f>I88/G88*100</f>
        <v>57.931020944319812</v>
      </c>
      <c r="K88" s="227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</row>
    <row r="89" spans="1:61" ht="15.75" customHeight="1" x14ac:dyDescent="0.25">
      <c r="B89" s="27"/>
      <c r="C89" s="27"/>
      <c r="D89" s="27"/>
      <c r="E89" s="242">
        <v>3</v>
      </c>
      <c r="F89" s="242" t="s">
        <v>14</v>
      </c>
      <c r="G89" s="253">
        <f>G90+G94+G99+G102+G104+G106</f>
        <v>2314246</v>
      </c>
      <c r="H89" s="251">
        <f t="shared" ref="H89:H119" si="3">I89-G89</f>
        <v>-404546</v>
      </c>
      <c r="I89" s="253">
        <f>I90+I94+I99+I102+I104+I106</f>
        <v>1909700</v>
      </c>
      <c r="J89" s="234">
        <f t="shared" ref="J89:J116" si="4">I89/G89*100</f>
        <v>82.51931730680316</v>
      </c>
      <c r="K89" s="285"/>
      <c r="L89" s="28"/>
    </row>
    <row r="90" spans="1:61" ht="15.75" customHeight="1" x14ac:dyDescent="0.25">
      <c r="B90" s="27"/>
      <c r="C90" s="27"/>
      <c r="D90" s="27"/>
      <c r="E90" s="242">
        <v>31</v>
      </c>
      <c r="F90" s="242" t="s">
        <v>66</v>
      </c>
      <c r="G90" s="253">
        <f>G91+G92+G93</f>
        <v>962246</v>
      </c>
      <c r="H90" s="251">
        <f t="shared" si="3"/>
        <v>-67246</v>
      </c>
      <c r="I90" s="253">
        <f>I91+I92+I93</f>
        <v>895000</v>
      </c>
      <c r="J90" s="234">
        <f t="shared" si="4"/>
        <v>93.011558374885425</v>
      </c>
      <c r="K90" s="285"/>
    </row>
    <row r="91" spans="1:61" ht="15.75" customHeight="1" x14ac:dyDescent="0.25">
      <c r="B91" s="29">
        <v>1</v>
      </c>
      <c r="C91" s="27"/>
      <c r="D91" s="27"/>
      <c r="E91" s="262">
        <v>311</v>
      </c>
      <c r="F91" s="263" t="s">
        <v>67</v>
      </c>
      <c r="G91" s="257">
        <f>'Posebni dio'!N30+'Posebni dio'!N55+'Posebni dio'!N63+'Posebni dio'!N70</f>
        <v>821777</v>
      </c>
      <c r="H91" s="251">
        <f t="shared" si="3"/>
        <v>-65777</v>
      </c>
      <c r="I91" s="257">
        <f>'Posebni dio'!P30+'Posebni dio'!P55+'Posebni dio'!P63+'Posebni dio'!P70</f>
        <v>756000</v>
      </c>
      <c r="J91" s="234">
        <f t="shared" si="4"/>
        <v>91.995760407020398</v>
      </c>
      <c r="K91" s="308"/>
    </row>
    <row r="92" spans="1:61" ht="15.75" customHeight="1" x14ac:dyDescent="0.25">
      <c r="B92" s="29">
        <v>1</v>
      </c>
      <c r="C92" s="27"/>
      <c r="D92" s="27"/>
      <c r="E92" s="262">
        <v>312</v>
      </c>
      <c r="F92" s="263" t="s">
        <v>68</v>
      </c>
      <c r="G92" s="257">
        <f>'Posebni dio'!N31+'Posebni dio'!N56</f>
        <v>10000</v>
      </c>
      <c r="H92" s="251">
        <f t="shared" si="3"/>
        <v>0</v>
      </c>
      <c r="I92" s="257">
        <f>'Posebni dio'!P31+'Posebni dio'!P56</f>
        <v>10000</v>
      </c>
      <c r="J92" s="234">
        <f t="shared" si="4"/>
        <v>100</v>
      </c>
      <c r="K92" s="308"/>
    </row>
    <row r="93" spans="1:61" ht="15.75" customHeight="1" x14ac:dyDescent="0.25">
      <c r="B93" s="29">
        <v>1</v>
      </c>
      <c r="C93" s="27"/>
      <c r="D93" s="27"/>
      <c r="E93" s="262">
        <v>313</v>
      </c>
      <c r="F93" s="263" t="s">
        <v>69</v>
      </c>
      <c r="G93" s="257">
        <f>'Posebni dio'!N32+'Posebni dio'!N57+'Posebni dio'!N64+'Posebni dio'!N71</f>
        <v>130469</v>
      </c>
      <c r="H93" s="251">
        <f t="shared" si="3"/>
        <v>-1469</v>
      </c>
      <c r="I93" s="257">
        <f>'Posebni dio'!P32+'Posebni dio'!P57+'Posebni dio'!P64+'Posebni dio'!P71</f>
        <v>129000</v>
      </c>
      <c r="J93" s="234">
        <f t="shared" si="4"/>
        <v>98.874062037725437</v>
      </c>
      <c r="K93" s="308"/>
    </row>
    <row r="94" spans="1:61" ht="15.75" customHeight="1" x14ac:dyDescent="0.25">
      <c r="B94" s="27"/>
      <c r="C94" s="27"/>
      <c r="D94" s="27"/>
      <c r="E94" s="242">
        <v>32</v>
      </c>
      <c r="F94" s="264" t="s">
        <v>70</v>
      </c>
      <c r="G94" s="253">
        <f>G95+G96+G97+G98</f>
        <v>972000</v>
      </c>
      <c r="H94" s="251">
        <f t="shared" si="3"/>
        <v>-248800</v>
      </c>
      <c r="I94" s="253">
        <f>I95+I96+I97+I98</f>
        <v>723200</v>
      </c>
      <c r="J94" s="234">
        <f t="shared" si="4"/>
        <v>74.403292181069958</v>
      </c>
      <c r="K94" s="285"/>
    </row>
    <row r="95" spans="1:61" ht="15.75" customHeight="1" x14ac:dyDescent="0.25">
      <c r="B95" s="29">
        <v>1</v>
      </c>
      <c r="C95" s="27"/>
      <c r="D95" s="27"/>
      <c r="E95" s="262">
        <v>321</v>
      </c>
      <c r="F95" s="263" t="s">
        <v>71</v>
      </c>
      <c r="G95" s="257">
        <f>'Posebni dio'!N58+'Posebni dio'!N72</f>
        <v>11000</v>
      </c>
      <c r="H95" s="251">
        <f t="shared" si="3"/>
        <v>4200</v>
      </c>
      <c r="I95" s="257">
        <f>'Posebni dio'!P58+'Posebni dio'!P65+'Posebni dio'!P72</f>
        <v>15200</v>
      </c>
      <c r="J95" s="234">
        <f t="shared" si="4"/>
        <v>138.18181818181819</v>
      </c>
      <c r="K95" s="308"/>
    </row>
    <row r="96" spans="1:61" ht="15.75" customHeight="1" x14ac:dyDescent="0.25">
      <c r="A96" s="9"/>
      <c r="B96" s="29">
        <v>1</v>
      </c>
      <c r="C96" s="29">
        <v>3</v>
      </c>
      <c r="D96" s="27"/>
      <c r="E96" s="262">
        <v>322</v>
      </c>
      <c r="F96" s="263" t="s">
        <v>72</v>
      </c>
      <c r="G96" s="257">
        <f>'Posebni dio'!N37+'Posebni dio'!N73+'Posebni dio'!N80+'Posebni dio'!N81+'Posebni dio'!N86+'Posebni dio'!N87+'Posebni dio'!N92+'Posebni dio'!N97+'Posebni dio'!N102+'Posebni dio'!N107+'Posebni dio'!N108++'Posebni dio'!N408+'Posebni dio'!N418</f>
        <v>283000</v>
      </c>
      <c r="H96" s="251">
        <f t="shared" si="3"/>
        <v>-56000</v>
      </c>
      <c r="I96" s="257">
        <f>'Posebni dio'!P37+'Posebni dio'!P73+'Posebni dio'!P80+'Posebni dio'!P81+'Posebni dio'!P86+'Posebni dio'!P87+'Posebni dio'!P92+'Posebni dio'!P97+'Posebni dio'!P102+'Posebni dio'!P107+'Posebni dio'!P408+'Posebni dio'!P418</f>
        <v>227000</v>
      </c>
      <c r="J96" s="234">
        <f t="shared" si="4"/>
        <v>80.21201413427562</v>
      </c>
      <c r="K96" s="308"/>
    </row>
    <row r="97" spans="2:12" ht="15.75" customHeight="1" x14ac:dyDescent="0.25">
      <c r="B97" s="29">
        <v>1</v>
      </c>
      <c r="C97" s="29">
        <v>3</v>
      </c>
      <c r="D97" s="29">
        <v>4</v>
      </c>
      <c r="E97" s="262">
        <v>323</v>
      </c>
      <c r="F97" s="267" t="s">
        <v>73</v>
      </c>
      <c r="G97" s="257">
        <f>'Posebni dio'!N114+'Posebni dio'!N119+'Posebni dio'!N129+'Posebni dio'!N135+'Posebni dio'!N140+'Posebni dio'!N145+'Posebni dio'!N150+'Posebni dio'!N160+'Posebni dio'!N165+'Posebni dio'!N170+'Posebni dio'!N175+'Posebni dio'!N180+'Posebni dio'!N185++'Posebni dio'!N413++'Posebni dio'!N423</f>
        <v>486000</v>
      </c>
      <c r="H97" s="251">
        <f t="shared" si="3"/>
        <v>-196000</v>
      </c>
      <c r="I97" s="257">
        <f>'Posebni dio'!P74+'Posebni dio'!P114+'Posebni dio'!P119+'Posebni dio'!P124+'Posebni dio'!P130+'Posebni dio'!P129+'Posebni dio'!P135+'Posebni dio'!P140+'Posebni dio'!P145+'Posebni dio'!P150+'Posebni dio'!P155+'Posebni dio'!P160+'Posebni dio'!P165+'Posebni dio'!P170+'Posebni dio'!P175+'Posebni dio'!P180+'Posebni dio'!P185+'Posebni dio'!P413+'Posebni dio'!P423+25000</f>
        <v>290000</v>
      </c>
      <c r="J97" s="234">
        <f t="shared" si="4"/>
        <v>59.670781893004111</v>
      </c>
      <c r="K97" s="308"/>
    </row>
    <row r="98" spans="2:12" ht="15.75" customHeight="1" x14ac:dyDescent="0.25">
      <c r="B98" s="29">
        <v>1</v>
      </c>
      <c r="C98" s="27"/>
      <c r="D98" s="27"/>
      <c r="E98" s="262">
        <v>329</v>
      </c>
      <c r="F98" s="263" t="s">
        <v>74</v>
      </c>
      <c r="G98" s="257">
        <f>'Posebni dio'!N42+'Posebni dio'!N47+'Posebni dio'!N191+'Posebni dio'!N196+'Posebni dio'!N201+'Posebni dio'!N206+'Posebni dio'!N211+'Posebni dio'!N216+'Posebni dio'!N221</f>
        <v>192000</v>
      </c>
      <c r="H98" s="251">
        <f t="shared" si="3"/>
        <v>-1000</v>
      </c>
      <c r="I98" s="257">
        <f>'Posebni dio'!P42+'Posebni dio'!P47+'Posebni dio'!P191+'Posebni dio'!P196+'Posebni dio'!P201+'Posebni dio'!P206+'Posebni dio'!P211+'Posebni dio'!P216+'Posebni dio'!P221</f>
        <v>191000</v>
      </c>
      <c r="J98" s="234">
        <f t="shared" si="4"/>
        <v>99.479166666666657</v>
      </c>
      <c r="K98" s="308"/>
    </row>
    <row r="99" spans="2:12" ht="15.75" customHeight="1" x14ac:dyDescent="0.25">
      <c r="B99" s="27"/>
      <c r="C99" s="27"/>
      <c r="D99" s="27"/>
      <c r="E99" s="242">
        <v>34</v>
      </c>
      <c r="F99" s="265" t="s">
        <v>75</v>
      </c>
      <c r="G99" s="253">
        <f>G100+G101</f>
        <v>5000</v>
      </c>
      <c r="H99" s="251">
        <f t="shared" si="3"/>
        <v>500</v>
      </c>
      <c r="I99" s="253">
        <f>I101</f>
        <v>5500</v>
      </c>
      <c r="J99" s="234">
        <f t="shared" si="4"/>
        <v>110.00000000000001</v>
      </c>
      <c r="K99" s="285"/>
    </row>
    <row r="100" spans="2:12" ht="15" customHeight="1" x14ac:dyDescent="0.25">
      <c r="B100" s="29">
        <v>1</v>
      </c>
      <c r="C100" s="27"/>
      <c r="D100" s="27"/>
      <c r="E100" s="262">
        <v>342</v>
      </c>
      <c r="F100" s="267" t="s">
        <v>76</v>
      </c>
      <c r="G100" s="257">
        <f>0</f>
        <v>0</v>
      </c>
      <c r="H100" s="251">
        <f t="shared" si="3"/>
        <v>0</v>
      </c>
      <c r="I100" s="257">
        <v>0</v>
      </c>
      <c r="J100" s="234"/>
      <c r="K100" s="308"/>
    </row>
    <row r="101" spans="2:12" ht="16.5" customHeight="1" x14ac:dyDescent="0.25">
      <c r="B101" s="29">
        <v>1</v>
      </c>
      <c r="C101" s="27"/>
      <c r="D101" s="27"/>
      <c r="E101" s="262">
        <v>343</v>
      </c>
      <c r="F101" s="267" t="s">
        <v>77</v>
      </c>
      <c r="G101" s="257">
        <f>'Posebni dio'!N232+'Posebni dio'!N237</f>
        <v>5000</v>
      </c>
      <c r="H101" s="251">
        <f t="shared" si="3"/>
        <v>500</v>
      </c>
      <c r="I101" s="257">
        <f>'Posebni dio'!P232+'Posebni dio'!P237</f>
        <v>5500</v>
      </c>
      <c r="J101" s="234">
        <f t="shared" si="4"/>
        <v>110.00000000000001</v>
      </c>
      <c r="K101" s="308"/>
    </row>
    <row r="102" spans="2:12" ht="15" customHeight="1" x14ac:dyDescent="0.25">
      <c r="B102" s="27"/>
      <c r="C102" s="27"/>
      <c r="D102" s="27"/>
      <c r="E102" s="242">
        <v>35</v>
      </c>
      <c r="F102" s="265" t="s">
        <v>78</v>
      </c>
      <c r="G102" s="253">
        <f>G103</f>
        <v>15000</v>
      </c>
      <c r="H102" s="251">
        <f t="shared" si="3"/>
        <v>0</v>
      </c>
      <c r="I102" s="253">
        <f>I103</f>
        <v>15000</v>
      </c>
      <c r="J102" s="234">
        <f t="shared" si="4"/>
        <v>100</v>
      </c>
      <c r="K102" s="285"/>
    </row>
    <row r="103" spans="2:12" ht="16.5" customHeight="1" x14ac:dyDescent="0.25">
      <c r="B103" s="29">
        <v>1</v>
      </c>
      <c r="C103" s="29">
        <v>2</v>
      </c>
      <c r="D103" s="29">
        <v>4</v>
      </c>
      <c r="E103" s="262">
        <v>352</v>
      </c>
      <c r="F103" s="268" t="s">
        <v>79</v>
      </c>
      <c r="G103" s="257">
        <f>'Posebni dio'!N243</f>
        <v>15000</v>
      </c>
      <c r="H103" s="251">
        <f t="shared" si="3"/>
        <v>0</v>
      </c>
      <c r="I103" s="257">
        <f>'Posebni dio'!P243</f>
        <v>15000</v>
      </c>
      <c r="J103" s="234">
        <f t="shared" si="4"/>
        <v>100</v>
      </c>
      <c r="K103" s="308"/>
    </row>
    <row r="104" spans="2:12" ht="15" customHeight="1" x14ac:dyDescent="0.25">
      <c r="B104" s="27"/>
      <c r="C104" s="27"/>
      <c r="D104" s="27"/>
      <c r="E104" s="242">
        <v>37</v>
      </c>
      <c r="F104" s="265" t="s">
        <v>80</v>
      </c>
      <c r="G104" s="253">
        <f>G105</f>
        <v>211000</v>
      </c>
      <c r="H104" s="251">
        <f t="shared" si="3"/>
        <v>-21000</v>
      </c>
      <c r="I104" s="253">
        <f>I105</f>
        <v>190000</v>
      </c>
      <c r="J104" s="234">
        <f t="shared" si="4"/>
        <v>90.047393364928908</v>
      </c>
      <c r="K104" s="285"/>
    </row>
    <row r="105" spans="2:12" ht="15" customHeight="1" x14ac:dyDescent="0.25">
      <c r="B105" s="29">
        <v>1</v>
      </c>
      <c r="C105" s="29">
        <v>4</v>
      </c>
      <c r="D105" s="27"/>
      <c r="E105" s="262">
        <v>372</v>
      </c>
      <c r="F105" s="263" t="s">
        <v>81</v>
      </c>
      <c r="G105" s="257">
        <f>'Posebni dio'!N254+'Posebni dio'!N259+'Posebni dio'!N264+'Posebni dio'!N269+'Posebni dio'!N274+'Posebni dio'!N279+'Posebni dio'!N284</f>
        <v>211000</v>
      </c>
      <c r="H105" s="251">
        <f t="shared" si="3"/>
        <v>-21000</v>
      </c>
      <c r="I105" s="257">
        <f>'Posebni dio'!P254+'Posebni dio'!P259+'Posebni dio'!P264+'Posebni dio'!P269+'Posebni dio'!P274+'Posebni dio'!P279+'Posebni dio'!P284</f>
        <v>190000</v>
      </c>
      <c r="J105" s="234">
        <f t="shared" si="4"/>
        <v>90.047393364928908</v>
      </c>
      <c r="K105" s="308"/>
    </row>
    <row r="106" spans="2:12" ht="15" customHeight="1" x14ac:dyDescent="0.25">
      <c r="B106" s="27"/>
      <c r="C106" s="27"/>
      <c r="D106" s="27"/>
      <c r="E106" s="242">
        <v>38</v>
      </c>
      <c r="F106" s="264" t="s">
        <v>82</v>
      </c>
      <c r="G106" s="253">
        <f>G107+G108+G109</f>
        <v>149000</v>
      </c>
      <c r="H106" s="251">
        <f t="shared" si="3"/>
        <v>-68000</v>
      </c>
      <c r="I106" s="253">
        <f>I107</f>
        <v>81000</v>
      </c>
      <c r="J106" s="234">
        <f t="shared" si="4"/>
        <v>54.36241610738255</v>
      </c>
      <c r="K106" s="285"/>
    </row>
    <row r="107" spans="2:12" ht="15" customHeight="1" x14ac:dyDescent="0.25">
      <c r="B107" s="29">
        <v>1</v>
      </c>
      <c r="C107" s="27"/>
      <c r="D107" s="27"/>
      <c r="E107" s="262">
        <v>381</v>
      </c>
      <c r="F107" s="267" t="s">
        <v>83</v>
      </c>
      <c r="G107" s="257">
        <f>'Posebni dio'!N23+'Posebni dio'!N290+'Posebni dio'!N295+'Posebni dio'!N300+'Posebni dio'!N305+'Posebni dio'!N310+'Posebni dio'!N316+'Posebni dio'!N321+'Posebni dio'!N326</f>
        <v>79000</v>
      </c>
      <c r="H107" s="251">
        <f t="shared" si="3"/>
        <v>2000</v>
      </c>
      <c r="I107" s="257">
        <f>'Posebni dio'!P23+'Posebni dio'!P290+'Posebni dio'!P295+'Posebni dio'!P300+'Posebni dio'!P305+'Posebni dio'!P310+'Posebni dio'!P316+'Posebni dio'!P321+'Posebni dio'!P326</f>
        <v>81000</v>
      </c>
      <c r="J107" s="234">
        <f t="shared" si="4"/>
        <v>102.53164556962024</v>
      </c>
      <c r="K107" s="308"/>
    </row>
    <row r="108" spans="2:12" ht="15" customHeight="1" x14ac:dyDescent="0.25">
      <c r="B108" s="29">
        <v>1</v>
      </c>
      <c r="C108" s="29">
        <v>4</v>
      </c>
      <c r="D108" s="27"/>
      <c r="E108" s="262">
        <v>382</v>
      </c>
      <c r="F108" s="267" t="s">
        <v>84</v>
      </c>
      <c r="G108" s="257">
        <f>'Posebni dio'!N387</f>
        <v>70000</v>
      </c>
      <c r="H108" s="251">
        <f t="shared" si="3"/>
        <v>-70000</v>
      </c>
      <c r="I108" s="257">
        <v>0</v>
      </c>
      <c r="J108" s="234">
        <f t="shared" si="4"/>
        <v>0</v>
      </c>
      <c r="K108" s="308"/>
    </row>
    <row r="109" spans="2:12" ht="15" customHeight="1" x14ac:dyDescent="0.25">
      <c r="B109" s="29">
        <v>1</v>
      </c>
      <c r="C109" s="27"/>
      <c r="D109" s="27"/>
      <c r="E109" s="262">
        <v>385</v>
      </c>
      <c r="F109" s="267" t="s">
        <v>85</v>
      </c>
      <c r="G109" s="257">
        <v>0</v>
      </c>
      <c r="H109" s="251">
        <f t="shared" si="3"/>
        <v>0</v>
      </c>
      <c r="I109" s="257">
        <v>0</v>
      </c>
      <c r="J109" s="234"/>
      <c r="K109" s="308"/>
    </row>
    <row r="110" spans="2:12" ht="15" customHeight="1" x14ac:dyDescent="0.25">
      <c r="B110" s="27"/>
      <c r="C110" s="27"/>
      <c r="D110" s="27"/>
      <c r="E110" s="242">
        <v>4</v>
      </c>
      <c r="F110" s="265" t="s">
        <v>86</v>
      </c>
      <c r="G110" s="253">
        <f>G111+G113</f>
        <v>6040000</v>
      </c>
      <c r="H110" s="251">
        <f t="shared" si="3"/>
        <v>-3110000</v>
      </c>
      <c r="I110" s="253">
        <f>I111+I113</f>
        <v>2930000</v>
      </c>
      <c r="J110" s="234">
        <f t="shared" si="4"/>
        <v>48.509933774834437</v>
      </c>
      <c r="K110" s="285"/>
      <c r="L110" s="28"/>
    </row>
    <row r="111" spans="2:12" ht="15" customHeight="1" x14ac:dyDescent="0.25">
      <c r="B111" s="27"/>
      <c r="C111" s="27"/>
      <c r="D111" s="27"/>
      <c r="E111" s="242">
        <v>41</v>
      </c>
      <c r="F111" s="264" t="s">
        <v>87</v>
      </c>
      <c r="G111" s="253">
        <f>G112</f>
        <v>0</v>
      </c>
      <c r="H111" s="251">
        <f t="shared" si="3"/>
        <v>0</v>
      </c>
      <c r="I111" s="253">
        <v>0</v>
      </c>
      <c r="J111" s="234"/>
      <c r="K111" s="285"/>
    </row>
    <row r="112" spans="2:12" ht="15" customHeight="1" x14ac:dyDescent="0.25">
      <c r="B112" s="29">
        <v>4</v>
      </c>
      <c r="C112" s="27"/>
      <c r="D112" s="27"/>
      <c r="E112" s="262">
        <v>411</v>
      </c>
      <c r="F112" s="263" t="s">
        <v>88</v>
      </c>
      <c r="G112" s="257">
        <f>0</f>
        <v>0</v>
      </c>
      <c r="H112" s="251">
        <f t="shared" si="3"/>
        <v>0</v>
      </c>
      <c r="I112" s="257">
        <v>0</v>
      </c>
      <c r="J112" s="234"/>
      <c r="K112" s="308"/>
    </row>
    <row r="113" spans="1:61" ht="15" customHeight="1" x14ac:dyDescent="0.25">
      <c r="B113" s="27"/>
      <c r="C113" s="27"/>
      <c r="D113" s="27"/>
      <c r="E113" s="242">
        <v>42</v>
      </c>
      <c r="F113" s="266" t="s">
        <v>89</v>
      </c>
      <c r="G113" s="253">
        <f>G114+G115+G116</f>
        <v>6040000</v>
      </c>
      <c r="H113" s="251">
        <f t="shared" si="3"/>
        <v>-3110000</v>
      </c>
      <c r="I113" s="253">
        <f>I114+I115+I116</f>
        <v>2930000</v>
      </c>
      <c r="J113" s="234">
        <f t="shared" si="4"/>
        <v>48.509933774834437</v>
      </c>
      <c r="K113" s="285"/>
    </row>
    <row r="114" spans="1:61" ht="15.75" customHeight="1" x14ac:dyDescent="0.25">
      <c r="B114" s="29">
        <v>1</v>
      </c>
      <c r="C114" s="29">
        <v>4</v>
      </c>
      <c r="D114" s="29">
        <v>7</v>
      </c>
      <c r="E114" s="262">
        <v>421</v>
      </c>
      <c r="F114" s="267" t="s">
        <v>90</v>
      </c>
      <c r="G114" s="257">
        <f>'Posebni dio'!N332+'Posebni dio'!N337+'Posebni dio'!N342+'Posebni dio'!N347+'Posebni dio'!N352+'Posebni dio'!N357+'Posebni dio'!N362+'Posebni dio'!N372+'Posebni dio'!N377+'Posebni dio'!N382+'Posebni dio'!N392</f>
        <v>5800000</v>
      </c>
      <c r="H114" s="251">
        <f t="shared" si="3"/>
        <v>-3100000</v>
      </c>
      <c r="I114" s="257">
        <f>'Posebni dio'!P332+'Posebni dio'!P337+'Posebni dio'!P342+'Posebni dio'!P347+'Posebni dio'!P352+'Posebni dio'!P357+'Posebni dio'!P362+'Posebni dio'!P372+'Posebni dio'!P377</f>
        <v>2700000</v>
      </c>
      <c r="J114" s="234">
        <f t="shared" si="4"/>
        <v>46.551724137931032</v>
      </c>
      <c r="K114" s="308"/>
    </row>
    <row r="115" spans="1:61" ht="15" customHeight="1" x14ac:dyDescent="0.25">
      <c r="B115" s="29">
        <v>1</v>
      </c>
      <c r="C115" s="27"/>
      <c r="D115" s="27"/>
      <c r="E115" s="262">
        <v>422</v>
      </c>
      <c r="F115" s="267" t="s">
        <v>91</v>
      </c>
      <c r="G115" s="257">
        <f>'Posebni dio'!N402</f>
        <v>100000</v>
      </c>
      <c r="H115" s="251">
        <f t="shared" si="3"/>
        <v>70000</v>
      </c>
      <c r="I115" s="257">
        <f>'Posebni dio'!P402</f>
        <v>170000</v>
      </c>
      <c r="J115" s="234">
        <f t="shared" si="4"/>
        <v>170</v>
      </c>
      <c r="K115" s="308"/>
    </row>
    <row r="116" spans="1:61" ht="15" customHeight="1" x14ac:dyDescent="0.25">
      <c r="B116" s="29">
        <v>1</v>
      </c>
      <c r="C116" s="29">
        <v>4</v>
      </c>
      <c r="D116" s="27"/>
      <c r="E116" s="262">
        <v>426</v>
      </c>
      <c r="F116" s="267" t="s">
        <v>92</v>
      </c>
      <c r="G116" s="257">
        <f>'Posebni dio'!N367+'Posebni dio'!N397</f>
        <v>140000</v>
      </c>
      <c r="H116" s="251">
        <f t="shared" si="3"/>
        <v>-80000</v>
      </c>
      <c r="I116" s="257">
        <f>'Posebni dio'!P367+'Posebni dio'!P397</f>
        <v>60000</v>
      </c>
      <c r="J116" s="234">
        <f t="shared" si="4"/>
        <v>42.857142857142854</v>
      </c>
      <c r="K116" s="308"/>
    </row>
    <row r="117" spans="1:61" ht="15" customHeight="1" x14ac:dyDescent="0.25">
      <c r="B117" s="27"/>
      <c r="C117" s="27"/>
      <c r="D117" s="27"/>
      <c r="E117" s="242">
        <v>5</v>
      </c>
      <c r="F117" s="265" t="s">
        <v>23</v>
      </c>
      <c r="G117" s="253">
        <f>G118</f>
        <v>0</v>
      </c>
      <c r="H117" s="251">
        <f t="shared" si="3"/>
        <v>0</v>
      </c>
      <c r="I117" s="253">
        <v>0</v>
      </c>
      <c r="J117" s="234"/>
      <c r="K117" s="285"/>
    </row>
    <row r="118" spans="1:61" ht="15.75" customHeight="1" x14ac:dyDescent="0.25">
      <c r="B118" s="27"/>
      <c r="C118" s="27"/>
      <c r="D118" s="27"/>
      <c r="E118" s="242">
        <v>54</v>
      </c>
      <c r="F118" s="264" t="s">
        <v>93</v>
      </c>
      <c r="G118" s="253">
        <f>G119</f>
        <v>0</v>
      </c>
      <c r="H118" s="251">
        <f t="shared" si="3"/>
        <v>0</v>
      </c>
      <c r="I118" s="253">
        <v>0</v>
      </c>
      <c r="J118" s="234"/>
      <c r="K118" s="285"/>
    </row>
    <row r="119" spans="1:61" ht="15" customHeight="1" x14ac:dyDescent="0.25">
      <c r="B119" s="29">
        <v>1</v>
      </c>
      <c r="C119" s="29">
        <v>4</v>
      </c>
      <c r="D119" s="27"/>
      <c r="E119" s="262">
        <v>544</v>
      </c>
      <c r="F119" s="263" t="s">
        <v>94</v>
      </c>
      <c r="G119" s="257">
        <f>0</f>
        <v>0</v>
      </c>
      <c r="H119" s="251">
        <f t="shared" si="3"/>
        <v>0</v>
      </c>
      <c r="I119" s="257">
        <v>0</v>
      </c>
      <c r="J119" s="234"/>
      <c r="K119" s="308"/>
    </row>
    <row r="120" spans="1:61" ht="15" customHeight="1" x14ac:dyDescent="0.25">
      <c r="B120" s="30"/>
      <c r="C120" s="30"/>
      <c r="D120" s="30"/>
      <c r="E120" s="31"/>
      <c r="F120" s="32"/>
      <c r="G120" s="36"/>
      <c r="H120" s="36"/>
      <c r="I120" s="37"/>
      <c r="J120" s="37"/>
      <c r="K120" s="37"/>
    </row>
    <row r="121" spans="1:61" ht="14.25" customHeight="1" x14ac:dyDescent="0.2">
      <c r="A121" s="33"/>
      <c r="B121" s="34"/>
      <c r="C121" s="34"/>
      <c r="D121" s="34"/>
      <c r="E121" s="33"/>
      <c r="F121" s="33"/>
      <c r="G121" s="38"/>
      <c r="H121" s="38"/>
      <c r="I121" s="39"/>
      <c r="J121" s="39"/>
      <c r="K121" s="247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</row>
    <row r="122" spans="1:61" ht="21" customHeight="1" x14ac:dyDescent="0.25">
      <c r="D122" s="209" t="s">
        <v>95</v>
      </c>
      <c r="E122" s="210"/>
      <c r="F122" s="211"/>
      <c r="G122" s="212" t="s">
        <v>96</v>
      </c>
      <c r="H122" s="212" t="s">
        <v>586</v>
      </c>
      <c r="I122" s="212" t="s">
        <v>562</v>
      </c>
      <c r="J122" s="212" t="s">
        <v>7</v>
      </c>
      <c r="K122" s="248"/>
    </row>
    <row r="123" spans="1:61" ht="15" customHeight="1" x14ac:dyDescent="0.25">
      <c r="D123" s="213">
        <v>1</v>
      </c>
      <c r="E123" s="269" t="s">
        <v>97</v>
      </c>
      <c r="F123" s="211"/>
      <c r="G123" s="214">
        <f>G53+G54+G55+G61</f>
        <v>2026000</v>
      </c>
      <c r="H123" s="214">
        <f>I123-G123</f>
        <v>-1573000</v>
      </c>
      <c r="I123" s="214">
        <f>I53+I54+I55</f>
        <v>453000</v>
      </c>
      <c r="J123" s="215">
        <f>I123/G123*100</f>
        <v>22.359328726554789</v>
      </c>
      <c r="K123" s="37"/>
    </row>
    <row r="124" spans="1:61" ht="15" customHeight="1" x14ac:dyDescent="0.25">
      <c r="D124" s="213">
        <v>2</v>
      </c>
      <c r="E124" s="315" t="s">
        <v>98</v>
      </c>
      <c r="F124" s="316"/>
      <c r="G124" s="214">
        <f>G62+G73</f>
        <v>450000</v>
      </c>
      <c r="H124" s="214">
        <f>I124-G124</f>
        <v>178478</v>
      </c>
      <c r="I124" s="214">
        <f>I61+I62+I71</f>
        <v>628478</v>
      </c>
      <c r="J124" s="215">
        <f>I124/G124*100</f>
        <v>139.66177777777779</v>
      </c>
      <c r="K124" s="37"/>
    </row>
    <row r="125" spans="1:61" ht="15" customHeight="1" x14ac:dyDescent="0.25">
      <c r="D125" s="213">
        <v>3</v>
      </c>
      <c r="E125" s="269" t="s">
        <v>99</v>
      </c>
      <c r="F125" s="211"/>
      <c r="G125" s="214">
        <f>G64+G65+G66</f>
        <v>405000</v>
      </c>
      <c r="H125" s="214">
        <f>I125-G125</f>
        <v>-291331</v>
      </c>
      <c r="I125" s="214">
        <f>I64+I65+I66+I67</f>
        <v>113669</v>
      </c>
      <c r="J125" s="215">
        <f>I125/G125*100</f>
        <v>28.066419753086418</v>
      </c>
      <c r="K125" s="37"/>
    </row>
    <row r="126" spans="1:61" ht="15" customHeight="1" x14ac:dyDescent="0.25">
      <c r="D126" s="213">
        <v>4</v>
      </c>
      <c r="E126" s="315" t="s">
        <v>100</v>
      </c>
      <c r="F126" s="316"/>
      <c r="G126" s="214">
        <f>G57+G59</f>
        <v>5473246</v>
      </c>
      <c r="H126" s="214">
        <f>I126-G126</f>
        <v>-1828693</v>
      </c>
      <c r="I126" s="214">
        <f>I56</f>
        <v>3644553</v>
      </c>
      <c r="J126" s="215">
        <f>I126/G126*100</f>
        <v>66.588510730195566</v>
      </c>
      <c r="K126" s="37"/>
    </row>
    <row r="127" spans="1:61" ht="15" customHeight="1" x14ac:dyDescent="0.25">
      <c r="D127" s="213">
        <v>5</v>
      </c>
      <c r="E127" s="315" t="s">
        <v>101</v>
      </c>
      <c r="F127" s="316"/>
      <c r="G127" s="214"/>
      <c r="H127" s="214"/>
      <c r="I127" s="215"/>
      <c r="J127" s="215"/>
      <c r="K127" s="37"/>
    </row>
    <row r="128" spans="1:61" ht="15" customHeight="1" x14ac:dyDescent="0.25">
      <c r="D128" s="213">
        <v>6</v>
      </c>
      <c r="E128" s="269" t="s">
        <v>102</v>
      </c>
      <c r="F128" s="211"/>
      <c r="G128" s="214"/>
      <c r="H128" s="214"/>
      <c r="I128" s="215"/>
      <c r="J128" s="215"/>
      <c r="K128" s="37"/>
    </row>
    <row r="129" spans="4:11" ht="15" customHeight="1" x14ac:dyDescent="0.25">
      <c r="D129" s="213">
        <v>7</v>
      </c>
      <c r="E129" s="269" t="s">
        <v>103</v>
      </c>
      <c r="F129" s="211"/>
      <c r="G129" s="214"/>
      <c r="H129" s="214"/>
      <c r="I129" s="215"/>
      <c r="J129" s="215"/>
      <c r="K129" s="37"/>
    </row>
    <row r="130" spans="4:11" ht="15" customHeight="1" x14ac:dyDescent="0.25">
      <c r="D130" s="317" t="s">
        <v>104</v>
      </c>
      <c r="E130" s="318"/>
      <c r="F130" s="319"/>
      <c r="G130" s="216">
        <f>G123+G124+G125+G126+G127+G128+G129</f>
        <v>8354246</v>
      </c>
      <c r="H130" s="216">
        <f>I130-G130</f>
        <v>-3514546</v>
      </c>
      <c r="I130" s="216">
        <f>I123+I124+I125+I126</f>
        <v>4839700</v>
      </c>
      <c r="J130" s="217">
        <f>I130/G130*100</f>
        <v>57.931020944319812</v>
      </c>
      <c r="K130" s="230"/>
    </row>
    <row r="131" spans="4:11" ht="15" customHeight="1" x14ac:dyDescent="0.25">
      <c r="K131" s="228"/>
    </row>
    <row r="133" spans="4:11" ht="16.5" customHeight="1" x14ac:dyDescent="0.25">
      <c r="D133"/>
      <c r="E133"/>
      <c r="F133"/>
      <c r="G133"/>
      <c r="H133"/>
      <c r="I133"/>
      <c r="J133"/>
      <c r="K133"/>
    </row>
    <row r="134" spans="4:11" ht="24.6" customHeight="1" x14ac:dyDescent="0.25">
      <c r="D134"/>
      <c r="E134"/>
      <c r="F134"/>
      <c r="G134"/>
      <c r="H134"/>
      <c r="I134"/>
      <c r="J134"/>
      <c r="K134"/>
    </row>
    <row r="135" spans="4:11" ht="15" customHeight="1" x14ac:dyDescent="0.25">
      <c r="D135"/>
      <c r="E135"/>
      <c r="F135"/>
      <c r="G135"/>
      <c r="H135"/>
      <c r="I135"/>
      <c r="J135"/>
      <c r="K135"/>
    </row>
    <row r="136" spans="4:11" ht="15" customHeight="1" x14ac:dyDescent="0.25">
      <c r="D136"/>
      <c r="E136"/>
      <c r="F136"/>
      <c r="G136"/>
      <c r="H136"/>
      <c r="I136"/>
      <c r="J136"/>
      <c r="K136"/>
    </row>
    <row r="137" spans="4:11" ht="15" customHeight="1" x14ac:dyDescent="0.25">
      <c r="D137"/>
      <c r="E137"/>
      <c r="F137"/>
      <c r="G137"/>
      <c r="H137"/>
      <c r="I137"/>
      <c r="J137"/>
      <c r="K137"/>
    </row>
    <row r="138" spans="4:11" ht="15" customHeight="1" x14ac:dyDescent="0.25">
      <c r="D138"/>
      <c r="E138"/>
      <c r="F138"/>
      <c r="G138"/>
      <c r="H138"/>
      <c r="I138"/>
      <c r="J138"/>
      <c r="K138"/>
    </row>
    <row r="139" spans="4:11" ht="15" customHeight="1" x14ac:dyDescent="0.25">
      <c r="D139"/>
      <c r="E139"/>
      <c r="F139"/>
      <c r="G139"/>
      <c r="H139"/>
      <c r="I139"/>
      <c r="J139"/>
      <c r="K139"/>
    </row>
    <row r="140" spans="4:11" ht="15" customHeight="1" x14ac:dyDescent="0.25">
      <c r="D140"/>
      <c r="E140"/>
      <c r="F140"/>
      <c r="G140"/>
      <c r="H140"/>
      <c r="I140"/>
      <c r="J140"/>
      <c r="K140"/>
    </row>
    <row r="141" spans="4:11" ht="15" customHeight="1" x14ac:dyDescent="0.25">
      <c r="D141"/>
      <c r="E141"/>
      <c r="F141"/>
      <c r="G141"/>
      <c r="H141"/>
      <c r="I141"/>
      <c r="J141"/>
      <c r="K141"/>
    </row>
    <row r="142" spans="4:11" ht="15" customHeight="1" x14ac:dyDescent="0.25">
      <c r="D142"/>
      <c r="E142"/>
      <c r="F142"/>
      <c r="G142"/>
      <c r="H142"/>
      <c r="I142"/>
      <c r="J142"/>
      <c r="K142"/>
    </row>
    <row r="143" spans="4:11" ht="15" customHeight="1" x14ac:dyDescent="0.25">
      <c r="D143"/>
      <c r="E143"/>
      <c r="F143"/>
      <c r="G143"/>
      <c r="H143"/>
      <c r="I143"/>
      <c r="J143"/>
      <c r="K143"/>
    </row>
    <row r="144" spans="4:11" ht="15" customHeight="1" x14ac:dyDescent="0.25">
      <c r="D144"/>
      <c r="E144"/>
      <c r="F144"/>
      <c r="G144"/>
      <c r="H144"/>
      <c r="I144"/>
      <c r="J144"/>
      <c r="K144"/>
    </row>
    <row r="145" spans="4:11" ht="15" customHeight="1" x14ac:dyDescent="0.25">
      <c r="D145"/>
      <c r="E145"/>
      <c r="F145"/>
      <c r="G145"/>
      <c r="H145"/>
      <c r="I145"/>
      <c r="J145"/>
      <c r="K145"/>
    </row>
    <row r="146" spans="4:11" ht="15" customHeight="1" x14ac:dyDescent="0.25">
      <c r="D146"/>
      <c r="E146"/>
      <c r="F146"/>
      <c r="G146"/>
      <c r="H146"/>
      <c r="I146"/>
      <c r="J146"/>
      <c r="K146"/>
    </row>
    <row r="147" spans="4:11" ht="15" customHeight="1" x14ac:dyDescent="0.25">
      <c r="D147"/>
      <c r="E147"/>
      <c r="F147"/>
      <c r="G147"/>
      <c r="H147"/>
      <c r="I147"/>
      <c r="J147"/>
      <c r="K147"/>
    </row>
    <row r="148" spans="4:11" ht="15" customHeight="1" x14ac:dyDescent="0.25">
      <c r="D148"/>
      <c r="E148"/>
      <c r="F148"/>
      <c r="G148"/>
      <c r="H148"/>
      <c r="I148"/>
      <c r="J148"/>
      <c r="K148"/>
    </row>
    <row r="149" spans="4:11" ht="15" customHeight="1" x14ac:dyDescent="0.25">
      <c r="D149"/>
      <c r="E149"/>
      <c r="F149"/>
      <c r="G149"/>
      <c r="H149"/>
      <c r="I149"/>
      <c r="J149"/>
      <c r="K149"/>
    </row>
    <row r="150" spans="4:11" ht="15" customHeight="1" x14ac:dyDescent="0.25">
      <c r="D150"/>
      <c r="E150"/>
      <c r="F150"/>
      <c r="G150"/>
      <c r="H150"/>
      <c r="I150"/>
      <c r="J150"/>
      <c r="K150"/>
    </row>
    <row r="151" spans="4:11" ht="15" customHeight="1" x14ac:dyDescent="0.25">
      <c r="D151"/>
      <c r="E151"/>
      <c r="F151"/>
      <c r="G151"/>
      <c r="H151"/>
      <c r="I151"/>
      <c r="J151"/>
      <c r="K151"/>
    </row>
    <row r="152" spans="4:11" ht="15" customHeight="1" x14ac:dyDescent="0.25">
      <c r="D152"/>
      <c r="E152"/>
      <c r="F152"/>
      <c r="G152"/>
      <c r="H152"/>
      <c r="I152"/>
      <c r="J152"/>
      <c r="K152"/>
    </row>
    <row r="153" spans="4:11" ht="15" customHeight="1" x14ac:dyDescent="0.25">
      <c r="D153"/>
      <c r="E153"/>
      <c r="F153"/>
      <c r="G153"/>
      <c r="H153"/>
      <c r="I153"/>
      <c r="J153"/>
      <c r="K153"/>
    </row>
    <row r="154" spans="4:11" ht="15" customHeight="1" x14ac:dyDescent="0.25">
      <c r="D154"/>
      <c r="E154"/>
      <c r="F154"/>
      <c r="G154"/>
      <c r="H154"/>
      <c r="I154"/>
      <c r="J154"/>
      <c r="K154"/>
    </row>
    <row r="155" spans="4:11" ht="15" customHeight="1" x14ac:dyDescent="0.25">
      <c r="D155"/>
      <c r="E155"/>
      <c r="F155"/>
      <c r="G155"/>
      <c r="H155"/>
      <c r="I155"/>
      <c r="J155"/>
      <c r="K155"/>
    </row>
    <row r="156" spans="4:11" ht="15" customHeight="1" x14ac:dyDescent="0.25">
      <c r="D156"/>
      <c r="E156"/>
      <c r="F156"/>
      <c r="G156"/>
      <c r="H156"/>
      <c r="I156"/>
      <c r="J156"/>
      <c r="K156"/>
    </row>
    <row r="157" spans="4:11" ht="15" customHeight="1" x14ac:dyDescent="0.25">
      <c r="D157"/>
      <c r="E157"/>
      <c r="F157"/>
      <c r="G157"/>
      <c r="H157"/>
      <c r="I157"/>
      <c r="J157"/>
      <c r="K157"/>
    </row>
    <row r="158" spans="4:11" ht="15" customHeight="1" x14ac:dyDescent="0.25">
      <c r="D158"/>
      <c r="E158"/>
      <c r="F158"/>
      <c r="G158"/>
      <c r="H158"/>
      <c r="I158"/>
      <c r="J158"/>
      <c r="K158"/>
    </row>
    <row r="159" spans="4:11" ht="15" customHeight="1" x14ac:dyDescent="0.25">
      <c r="D159"/>
      <c r="E159"/>
      <c r="F159"/>
      <c r="G159"/>
      <c r="H159"/>
      <c r="I159"/>
      <c r="J159"/>
      <c r="K159"/>
    </row>
    <row r="160" spans="4:11" ht="15" customHeight="1" x14ac:dyDescent="0.25">
      <c r="D160"/>
      <c r="E160"/>
      <c r="F160"/>
      <c r="G160"/>
      <c r="H160"/>
      <c r="I160"/>
      <c r="J160"/>
      <c r="K160"/>
    </row>
    <row r="161" spans="4:11" ht="15" customHeight="1" x14ac:dyDescent="0.25">
      <c r="D161"/>
      <c r="E161"/>
      <c r="F161"/>
      <c r="G161"/>
      <c r="H161"/>
      <c r="I161"/>
      <c r="J161"/>
      <c r="K161"/>
    </row>
    <row r="162" spans="4:11" ht="15" customHeight="1" x14ac:dyDescent="0.25">
      <c r="D162"/>
      <c r="E162"/>
      <c r="F162"/>
      <c r="G162"/>
      <c r="H162"/>
      <c r="I162"/>
      <c r="J162"/>
      <c r="K162"/>
    </row>
    <row r="163" spans="4:11" ht="15" customHeight="1" x14ac:dyDescent="0.25">
      <c r="D163"/>
      <c r="E163"/>
      <c r="F163"/>
      <c r="G163"/>
      <c r="H163"/>
      <c r="I163"/>
      <c r="J163"/>
      <c r="K163"/>
    </row>
    <row r="164" spans="4:11" ht="15" customHeight="1" x14ac:dyDescent="0.25">
      <c r="D164"/>
      <c r="E164"/>
      <c r="F164"/>
      <c r="G164"/>
      <c r="H164"/>
      <c r="I164"/>
      <c r="J164"/>
      <c r="K164"/>
    </row>
    <row r="165" spans="4:11" ht="15" customHeight="1" x14ac:dyDescent="0.25">
      <c r="D165"/>
      <c r="E165"/>
      <c r="F165"/>
      <c r="G165"/>
      <c r="H165"/>
      <c r="I165"/>
      <c r="J165"/>
      <c r="K165"/>
    </row>
    <row r="166" spans="4:11" ht="15" customHeight="1" x14ac:dyDescent="0.25">
      <c r="D166"/>
      <c r="E166"/>
      <c r="F166"/>
      <c r="G166"/>
      <c r="H166"/>
      <c r="I166"/>
      <c r="J166"/>
      <c r="K166"/>
    </row>
    <row r="167" spans="4:11" ht="15" customHeight="1" x14ac:dyDescent="0.25">
      <c r="D167"/>
      <c r="E167"/>
      <c r="F167"/>
      <c r="G167"/>
      <c r="H167"/>
      <c r="I167"/>
      <c r="J167"/>
      <c r="K167"/>
    </row>
    <row r="168" spans="4:11" ht="15" customHeight="1" x14ac:dyDescent="0.25">
      <c r="D168"/>
      <c r="E168"/>
      <c r="F168"/>
      <c r="G168"/>
      <c r="H168"/>
      <c r="I168"/>
      <c r="J168"/>
      <c r="K168"/>
    </row>
    <row r="169" spans="4:11" ht="15" customHeight="1" x14ac:dyDescent="0.25">
      <c r="D169"/>
      <c r="E169"/>
      <c r="F169"/>
      <c r="G169"/>
      <c r="H169"/>
      <c r="I169"/>
      <c r="J169"/>
      <c r="K169"/>
    </row>
    <row r="170" spans="4:11" ht="15" customHeight="1" x14ac:dyDescent="0.25">
      <c r="D170"/>
      <c r="E170"/>
      <c r="F170"/>
      <c r="G170"/>
      <c r="H170"/>
      <c r="I170"/>
      <c r="J170"/>
      <c r="K170"/>
    </row>
    <row r="171" spans="4:11" ht="15" customHeight="1" x14ac:dyDescent="0.25">
      <c r="D171"/>
      <c r="E171"/>
      <c r="F171"/>
      <c r="G171"/>
      <c r="H171"/>
      <c r="I171"/>
      <c r="J171"/>
      <c r="K171"/>
    </row>
    <row r="172" spans="4:11" ht="15" customHeight="1" x14ac:dyDescent="0.25">
      <c r="D172"/>
      <c r="E172"/>
      <c r="F172"/>
      <c r="G172"/>
      <c r="H172"/>
      <c r="I172"/>
      <c r="J172"/>
      <c r="K172"/>
    </row>
    <row r="173" spans="4:11" ht="15" customHeight="1" x14ac:dyDescent="0.25">
      <c r="D173"/>
      <c r="E173"/>
      <c r="F173"/>
      <c r="G173"/>
      <c r="H173"/>
      <c r="I173"/>
      <c r="J173"/>
      <c r="K173"/>
    </row>
    <row r="174" spans="4:11" ht="15" customHeight="1" x14ac:dyDescent="0.25">
      <c r="D174"/>
      <c r="E174"/>
      <c r="F174"/>
      <c r="G174"/>
      <c r="H174"/>
      <c r="I174"/>
      <c r="J174"/>
      <c r="K174"/>
    </row>
    <row r="175" spans="4:11" ht="15" customHeight="1" x14ac:dyDescent="0.25">
      <c r="D175"/>
      <c r="E175"/>
      <c r="F175"/>
      <c r="G175"/>
      <c r="H175"/>
      <c r="I175"/>
      <c r="J175"/>
      <c r="K175"/>
    </row>
    <row r="176" spans="4:11" ht="15" customHeight="1" x14ac:dyDescent="0.25">
      <c r="D176"/>
      <c r="E176"/>
      <c r="F176"/>
      <c r="G176"/>
      <c r="H176"/>
      <c r="I176"/>
      <c r="J176"/>
      <c r="K176"/>
    </row>
    <row r="177" spans="4:11" ht="15" customHeight="1" x14ac:dyDescent="0.25">
      <c r="D177"/>
      <c r="E177"/>
      <c r="F177"/>
      <c r="G177"/>
      <c r="H177"/>
      <c r="I177"/>
      <c r="J177"/>
      <c r="K177"/>
    </row>
    <row r="178" spans="4:11" ht="15" customHeight="1" x14ac:dyDescent="0.25">
      <c r="D178"/>
      <c r="E178"/>
      <c r="F178"/>
      <c r="G178"/>
      <c r="H178"/>
      <c r="I178"/>
      <c r="J178"/>
      <c r="K178"/>
    </row>
    <row r="179" spans="4:11" ht="15" customHeight="1" x14ac:dyDescent="0.25">
      <c r="D179"/>
      <c r="E179"/>
      <c r="F179"/>
      <c r="G179"/>
      <c r="H179"/>
      <c r="I179"/>
      <c r="J179"/>
      <c r="K179"/>
    </row>
    <row r="180" spans="4:11" ht="15" customHeight="1" x14ac:dyDescent="0.25">
      <c r="D180"/>
      <c r="E180"/>
      <c r="F180"/>
      <c r="G180"/>
      <c r="H180"/>
      <c r="I180"/>
      <c r="J180"/>
      <c r="K180"/>
    </row>
    <row r="181" spans="4:11" ht="15" customHeight="1" x14ac:dyDescent="0.25">
      <c r="D181"/>
      <c r="E181"/>
      <c r="F181"/>
      <c r="G181"/>
      <c r="H181"/>
      <c r="I181"/>
      <c r="J181"/>
      <c r="K181"/>
    </row>
    <row r="182" spans="4:11" ht="15" customHeight="1" x14ac:dyDescent="0.25">
      <c r="D182"/>
      <c r="E182"/>
      <c r="F182"/>
      <c r="G182"/>
      <c r="H182"/>
      <c r="I182"/>
      <c r="J182"/>
      <c r="K182"/>
    </row>
    <row r="183" spans="4:11" ht="15" customHeight="1" x14ac:dyDescent="0.25">
      <c r="D183"/>
      <c r="E183"/>
      <c r="F183"/>
      <c r="G183"/>
      <c r="H183"/>
      <c r="I183"/>
      <c r="J183"/>
      <c r="K183"/>
    </row>
    <row r="184" spans="4:11" ht="15" customHeight="1" x14ac:dyDescent="0.25">
      <c r="D184"/>
      <c r="E184"/>
      <c r="F184"/>
      <c r="G184"/>
      <c r="H184"/>
      <c r="I184"/>
      <c r="J184"/>
      <c r="K184"/>
    </row>
    <row r="185" spans="4:11" ht="15" customHeight="1" x14ac:dyDescent="0.25">
      <c r="D185"/>
      <c r="E185"/>
      <c r="F185"/>
      <c r="G185"/>
      <c r="H185"/>
      <c r="I185"/>
      <c r="J185"/>
      <c r="K185"/>
    </row>
    <row r="186" spans="4:11" ht="15" customHeight="1" x14ac:dyDescent="0.25">
      <c r="D186"/>
      <c r="E186"/>
      <c r="F186"/>
      <c r="G186"/>
      <c r="H186"/>
      <c r="I186"/>
      <c r="J186"/>
      <c r="K186"/>
    </row>
    <row r="187" spans="4:11" ht="15" customHeight="1" x14ac:dyDescent="0.25">
      <c r="D187"/>
      <c r="E187"/>
      <c r="F187"/>
      <c r="G187"/>
      <c r="H187"/>
      <c r="I187"/>
      <c r="J187"/>
      <c r="K187"/>
    </row>
    <row r="188" spans="4:11" ht="15" customHeight="1" x14ac:dyDescent="0.25">
      <c r="E188" s="40"/>
      <c r="F188" s="40"/>
      <c r="G188" s="40"/>
      <c r="H188" s="40"/>
    </row>
    <row r="189" spans="4:11" ht="15" customHeight="1" x14ac:dyDescent="0.25">
      <c r="E189" s="40"/>
      <c r="F189" s="40"/>
      <c r="G189" s="40"/>
      <c r="H189" s="40"/>
    </row>
    <row r="65534" ht="12.75" customHeight="1" x14ac:dyDescent="0.25"/>
  </sheetData>
  <sheetProtection selectLockedCells="1" selectUnlockedCells="1"/>
  <autoFilter ref="B49:G119"/>
  <mergeCells count="12">
    <mergeCell ref="E4:J4"/>
    <mergeCell ref="E5:K5"/>
    <mergeCell ref="E6:K6"/>
    <mergeCell ref="B47:D48"/>
    <mergeCell ref="E47:E48"/>
    <mergeCell ref="B86:D87"/>
    <mergeCell ref="E86:E87"/>
    <mergeCell ref="J47:J48"/>
    <mergeCell ref="E124:F124"/>
    <mergeCell ref="E126:F126"/>
    <mergeCell ref="E127:F127"/>
    <mergeCell ref="D130:F130"/>
  </mergeCells>
  <printOptions horizontalCentered="1" verticalCentered="1"/>
  <pageMargins left="0.19652777777777777" right="0.19652777777777777" top="0.19652777777777777" bottom="0.39305555555555555" header="0.51180555555555551" footer="0.19652777777777777"/>
  <pageSetup paperSize="9" scale="75" firstPageNumber="0" orientation="landscape" horizontalDpi="300" verticalDpi="300" r:id="rId1"/>
  <headerFooter alignWithMargins="0">
    <oddFooter>&amp;R&amp;P</oddFooter>
  </headerFooter>
  <rowBreaks count="2" manualBreakCount="2">
    <brk id="43" max="16383" man="1"/>
    <brk id="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H1240"/>
  <sheetViews>
    <sheetView tabSelected="1" topLeftCell="C407" zoomScaleNormal="100" zoomScaleSheetLayoutView="39" workbookViewId="0">
      <selection activeCell="S426" sqref="S426"/>
    </sheetView>
  </sheetViews>
  <sheetFormatPr defaultRowHeight="12.75" customHeight="1" x14ac:dyDescent="0.2"/>
  <cols>
    <col min="1" max="1" width="0.140625" style="41" hidden="1" customWidth="1"/>
    <col min="2" max="2" width="8.5703125" style="41" hidden="1" customWidth="1"/>
    <col min="3" max="3" width="11.42578125" style="41" customWidth="1"/>
    <col min="4" max="4" width="2.85546875" style="42" customWidth="1"/>
    <col min="5" max="5" width="1.7109375" style="42" customWidth="1"/>
    <col min="6" max="10" width="1.85546875" style="42" customWidth="1"/>
    <col min="11" max="11" width="4.7109375" style="42" hidden="1" customWidth="1"/>
    <col min="12" max="12" width="12.5703125" style="41" customWidth="1"/>
    <col min="13" max="13" width="62.7109375" style="41" customWidth="1"/>
    <col min="14" max="14" width="14.42578125" style="41" customWidth="1"/>
    <col min="15" max="15" width="10" style="41" customWidth="1"/>
    <col min="16" max="16" width="11.140625" style="41" customWidth="1"/>
    <col min="17" max="17" width="8" style="41" customWidth="1"/>
    <col min="18" max="20" width="9" style="41" customWidth="1"/>
    <col min="21" max="21" width="56.85546875" style="41" customWidth="1"/>
    <col min="22" max="60" width="9" style="41" customWidth="1"/>
  </cols>
  <sheetData>
    <row r="2" spans="1:60" ht="20.25" customHeight="1" x14ac:dyDescent="0.3">
      <c r="A2" s="43"/>
      <c r="B2" s="43"/>
      <c r="C2" s="43" t="s">
        <v>105</v>
      </c>
      <c r="D2" s="44"/>
      <c r="E2" s="44"/>
      <c r="F2" s="44"/>
      <c r="G2" s="44"/>
      <c r="H2" s="44"/>
      <c r="I2" s="44"/>
      <c r="J2" s="44"/>
      <c r="K2" s="44"/>
      <c r="L2" s="43"/>
      <c r="M2" s="45"/>
      <c r="N2" s="45"/>
      <c r="O2" s="45"/>
      <c r="P2" s="45"/>
      <c r="Q2" s="45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</row>
    <row r="3" spans="1:60" ht="15" customHeight="1" x14ac:dyDescent="0.25">
      <c r="C3" s="46" t="s">
        <v>106</v>
      </c>
      <c r="N3" s="47"/>
      <c r="O3" s="47"/>
      <c r="P3" s="48"/>
      <c r="Q3" s="48"/>
    </row>
    <row r="4" spans="1:60" ht="19.5" customHeight="1" x14ac:dyDescent="0.2">
      <c r="A4" s="49"/>
      <c r="B4" s="49"/>
      <c r="C4" s="49" t="s">
        <v>107</v>
      </c>
      <c r="D4" s="327" t="s">
        <v>108</v>
      </c>
      <c r="E4" s="327"/>
      <c r="F4" s="327"/>
      <c r="G4" s="327"/>
      <c r="H4" s="327"/>
      <c r="I4" s="327"/>
      <c r="J4" s="327"/>
      <c r="K4" s="51" t="s">
        <v>108</v>
      </c>
      <c r="L4" s="52" t="s">
        <v>109</v>
      </c>
      <c r="M4" s="53"/>
      <c r="N4" s="53" t="s">
        <v>6</v>
      </c>
      <c r="O4" s="53" t="s">
        <v>560</v>
      </c>
      <c r="P4" s="53" t="s">
        <v>562</v>
      </c>
      <c r="Q4" s="53" t="s">
        <v>563</v>
      </c>
      <c r="U4" s="47"/>
    </row>
    <row r="5" spans="1:60" ht="12.75" customHeight="1" x14ac:dyDescent="0.2">
      <c r="A5" s="49"/>
      <c r="B5" s="49"/>
      <c r="C5" s="49" t="s">
        <v>110</v>
      </c>
      <c r="D5" s="327" t="s">
        <v>111</v>
      </c>
      <c r="E5" s="327"/>
      <c r="F5" s="327"/>
      <c r="G5" s="327"/>
      <c r="H5" s="327"/>
      <c r="I5" s="327"/>
      <c r="J5" s="327"/>
      <c r="K5" s="328" t="s">
        <v>112</v>
      </c>
      <c r="L5" s="52" t="s">
        <v>113</v>
      </c>
      <c r="M5" s="53"/>
      <c r="N5" s="54" t="s">
        <v>114</v>
      </c>
      <c r="O5" s="55" t="s">
        <v>561</v>
      </c>
      <c r="P5" s="56"/>
      <c r="Q5" s="55"/>
      <c r="U5" s="47"/>
    </row>
    <row r="6" spans="1:60" ht="33" customHeight="1" x14ac:dyDescent="0.2">
      <c r="A6" s="49" t="s">
        <v>115</v>
      </c>
      <c r="B6" s="49"/>
      <c r="C6" s="49" t="s">
        <v>116</v>
      </c>
      <c r="D6" s="50">
        <v>1</v>
      </c>
      <c r="E6" s="50" t="s">
        <v>117</v>
      </c>
      <c r="F6" s="50" t="s">
        <v>118</v>
      </c>
      <c r="G6" s="50" t="s">
        <v>119</v>
      </c>
      <c r="H6" s="50" t="s">
        <v>120</v>
      </c>
      <c r="I6" s="50" t="s">
        <v>121</v>
      </c>
      <c r="J6" s="50" t="s">
        <v>122</v>
      </c>
      <c r="K6" s="328"/>
      <c r="L6" s="57" t="s">
        <v>123</v>
      </c>
      <c r="M6" s="53" t="s">
        <v>124</v>
      </c>
      <c r="N6" s="53">
        <v>1</v>
      </c>
      <c r="O6" s="53"/>
      <c r="P6" s="58"/>
      <c r="Q6" s="58"/>
    </row>
    <row r="7" spans="1:60" ht="12.75" customHeight="1" x14ac:dyDescent="0.2">
      <c r="A7" s="59"/>
      <c r="B7" s="59"/>
      <c r="C7" s="59"/>
      <c r="D7" s="60"/>
      <c r="E7" s="60"/>
      <c r="F7" s="60"/>
      <c r="G7" s="60"/>
      <c r="H7" s="60"/>
      <c r="I7" s="60"/>
      <c r="J7" s="60"/>
      <c r="K7" s="59"/>
      <c r="L7" s="61" t="s">
        <v>125</v>
      </c>
      <c r="M7" s="62"/>
      <c r="N7" s="63">
        <f>N9+N48</f>
        <v>8354246</v>
      </c>
      <c r="O7" s="63">
        <f>P7-N7</f>
        <v>-3514546</v>
      </c>
      <c r="P7" s="63">
        <f>P9+P48</f>
        <v>4839700</v>
      </c>
      <c r="Q7" s="64">
        <f>P7/N7*100</f>
        <v>57.931020944319812</v>
      </c>
    </row>
    <row r="8" spans="1:60" ht="12.75" customHeight="1" x14ac:dyDescent="0.2">
      <c r="A8" s="65"/>
      <c r="B8" s="65"/>
      <c r="C8" s="65"/>
      <c r="D8" s="66"/>
      <c r="E8" s="66"/>
      <c r="F8" s="66"/>
      <c r="G8" s="66"/>
      <c r="H8" s="66"/>
      <c r="I8" s="66"/>
      <c r="J8" s="66"/>
      <c r="K8" s="65"/>
      <c r="L8" s="67"/>
      <c r="M8" s="68"/>
      <c r="N8" s="69"/>
      <c r="O8" s="70"/>
      <c r="P8" s="70"/>
      <c r="Q8" s="71"/>
    </row>
    <row r="9" spans="1:60" ht="15.75" customHeight="1" x14ac:dyDescent="0.25">
      <c r="A9" s="72"/>
      <c r="B9" s="72" t="s">
        <v>126</v>
      </c>
      <c r="C9" s="72"/>
      <c r="D9" s="73"/>
      <c r="E9" s="73"/>
      <c r="F9" s="73"/>
      <c r="G9" s="73"/>
      <c r="H9" s="73"/>
      <c r="I9" s="73"/>
      <c r="J9" s="73"/>
      <c r="K9" s="72"/>
      <c r="L9" s="74" t="s">
        <v>127</v>
      </c>
      <c r="M9" s="75"/>
      <c r="N9" s="69">
        <f>N10+N24</f>
        <v>269000</v>
      </c>
      <c r="O9" s="69">
        <f t="shared" ref="O9:O71" si="0">P9-N9</f>
        <v>23000</v>
      </c>
      <c r="P9" s="69">
        <f>P10+P24</f>
        <v>292000</v>
      </c>
      <c r="Q9" s="76">
        <f t="shared" ref="Q9:Q72" si="1">P9/N9*100</f>
        <v>108.55018587360594</v>
      </c>
    </row>
    <row r="10" spans="1:60" ht="15.75" customHeight="1" x14ac:dyDescent="0.25">
      <c r="A10" s="77"/>
      <c r="B10" s="77" t="s">
        <v>126</v>
      </c>
      <c r="C10" s="77"/>
      <c r="D10" s="78"/>
      <c r="E10" s="78"/>
      <c r="F10" s="78"/>
      <c r="G10" s="78"/>
      <c r="H10" s="78"/>
      <c r="I10" s="78"/>
      <c r="J10" s="78"/>
      <c r="K10" s="77"/>
      <c r="L10" s="79" t="s">
        <v>128</v>
      </c>
      <c r="M10" s="80"/>
      <c r="N10" s="81">
        <f>N11</f>
        <v>9000</v>
      </c>
      <c r="O10" s="81">
        <f t="shared" si="0"/>
        <v>-2000</v>
      </c>
      <c r="P10" s="81">
        <f>P11</f>
        <v>7000</v>
      </c>
      <c r="Q10" s="82">
        <f t="shared" si="1"/>
        <v>77.777777777777786</v>
      </c>
    </row>
    <row r="11" spans="1:60" ht="15.75" customHeight="1" x14ac:dyDescent="0.25">
      <c r="A11" s="83"/>
      <c r="B11" s="83" t="s">
        <v>129</v>
      </c>
      <c r="C11" s="83" t="s">
        <v>130</v>
      </c>
      <c r="D11" s="84">
        <v>1</v>
      </c>
      <c r="E11" s="84" t="s">
        <v>131</v>
      </c>
      <c r="F11" s="84"/>
      <c r="G11" s="84" t="s">
        <v>131</v>
      </c>
      <c r="H11" s="84" t="s">
        <v>131</v>
      </c>
      <c r="I11" s="84" t="s">
        <v>131</v>
      </c>
      <c r="J11" s="85" t="s">
        <v>131</v>
      </c>
      <c r="K11" s="83"/>
      <c r="L11" s="329" t="s">
        <v>132</v>
      </c>
      <c r="M11" s="329"/>
      <c r="N11" s="86">
        <f>N19</f>
        <v>9000</v>
      </c>
      <c r="O11" s="86">
        <f t="shared" si="0"/>
        <v>-2000</v>
      </c>
      <c r="P11" s="86">
        <f>P19</f>
        <v>7000</v>
      </c>
      <c r="Q11" s="87">
        <f t="shared" si="1"/>
        <v>77.777777777777786</v>
      </c>
    </row>
    <row r="12" spans="1:60" ht="12.75" customHeight="1" x14ac:dyDescent="0.2">
      <c r="A12" s="88" t="s">
        <v>133</v>
      </c>
      <c r="B12" s="88" t="s">
        <v>129</v>
      </c>
      <c r="C12" s="88" t="s">
        <v>134</v>
      </c>
      <c r="D12" s="89">
        <v>1</v>
      </c>
      <c r="E12" s="89" t="s">
        <v>131</v>
      </c>
      <c r="F12" s="89"/>
      <c r="G12" s="89" t="s">
        <v>131</v>
      </c>
      <c r="H12" s="89" t="s">
        <v>131</v>
      </c>
      <c r="I12" s="89" t="s">
        <v>131</v>
      </c>
      <c r="J12" s="90" t="s">
        <v>131</v>
      </c>
      <c r="K12" s="91">
        <v>111</v>
      </c>
      <c r="L12" s="92" t="s">
        <v>135</v>
      </c>
      <c r="M12" s="93"/>
      <c r="N12" s="94">
        <v>0</v>
      </c>
      <c r="O12" s="94">
        <f t="shared" si="0"/>
        <v>0</v>
      </c>
      <c r="P12" s="94">
        <v>0</v>
      </c>
      <c r="Q12" s="95"/>
    </row>
    <row r="13" spans="1:60" ht="12.75" customHeight="1" x14ac:dyDescent="0.2">
      <c r="A13" s="96"/>
      <c r="B13" s="96" t="s">
        <v>136</v>
      </c>
      <c r="C13" s="96"/>
      <c r="D13" s="97"/>
      <c r="E13" s="97"/>
      <c r="F13" s="97"/>
      <c r="G13" s="97"/>
      <c r="H13" s="97"/>
      <c r="I13" s="97"/>
      <c r="J13" s="98"/>
      <c r="K13" s="99">
        <v>111</v>
      </c>
      <c r="L13" s="100" t="s">
        <v>137</v>
      </c>
      <c r="M13" s="101"/>
      <c r="N13" s="102">
        <f>N14</f>
        <v>0</v>
      </c>
      <c r="O13" s="102">
        <f t="shared" si="0"/>
        <v>0</v>
      </c>
      <c r="P13" s="102">
        <v>0</v>
      </c>
      <c r="Q13" s="103"/>
    </row>
    <row r="14" spans="1:60" ht="15" customHeight="1" x14ac:dyDescent="0.2">
      <c r="A14" s="104"/>
      <c r="B14" s="104" t="s">
        <v>138</v>
      </c>
      <c r="C14" s="104"/>
      <c r="D14" s="105"/>
      <c r="E14" s="105"/>
      <c r="F14" s="105"/>
      <c r="G14" s="105"/>
      <c r="H14" s="105"/>
      <c r="I14" s="105"/>
      <c r="J14" s="106"/>
      <c r="K14" s="107"/>
      <c r="L14" s="108">
        <v>3</v>
      </c>
      <c r="M14" s="109" t="s">
        <v>14</v>
      </c>
      <c r="N14" s="110">
        <v>0</v>
      </c>
      <c r="O14" s="110">
        <f t="shared" si="0"/>
        <v>0</v>
      </c>
      <c r="P14" s="110">
        <v>0</v>
      </c>
      <c r="Q14" s="111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</row>
    <row r="15" spans="1:60" ht="15" customHeight="1" x14ac:dyDescent="0.2">
      <c r="A15" s="113"/>
      <c r="B15" s="113" t="s">
        <v>138</v>
      </c>
      <c r="C15" s="113"/>
      <c r="D15" s="105"/>
      <c r="E15" s="105"/>
      <c r="F15" s="105"/>
      <c r="G15" s="105"/>
      <c r="H15" s="105"/>
      <c r="I15" s="105"/>
      <c r="J15" s="106"/>
      <c r="K15" s="107"/>
      <c r="L15" s="108">
        <v>32</v>
      </c>
      <c r="M15" s="108" t="s">
        <v>70</v>
      </c>
      <c r="N15" s="110">
        <f>N16+N17+N18</f>
        <v>0</v>
      </c>
      <c r="O15" s="110">
        <f t="shared" si="0"/>
        <v>0</v>
      </c>
      <c r="P15" s="110">
        <v>0</v>
      </c>
      <c r="Q15" s="111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</row>
    <row r="16" spans="1:60" ht="15" customHeight="1" x14ac:dyDescent="0.2">
      <c r="A16" s="114"/>
      <c r="B16" s="114" t="s">
        <v>138</v>
      </c>
      <c r="C16" s="114"/>
      <c r="D16" s="115">
        <v>1</v>
      </c>
      <c r="E16" s="105"/>
      <c r="F16" s="105"/>
      <c r="G16" s="105"/>
      <c r="H16" s="105"/>
      <c r="I16" s="105"/>
      <c r="J16" s="106"/>
      <c r="K16" s="107"/>
      <c r="L16" s="108">
        <v>321</v>
      </c>
      <c r="M16" s="109" t="s">
        <v>139</v>
      </c>
      <c r="N16" s="110">
        <v>0</v>
      </c>
      <c r="O16" s="110">
        <f t="shared" si="0"/>
        <v>0</v>
      </c>
      <c r="P16" s="110">
        <v>0</v>
      </c>
      <c r="Q16" s="111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</row>
    <row r="17" spans="1:60" ht="15" customHeight="1" x14ac:dyDescent="0.2">
      <c r="A17" s="114"/>
      <c r="B17" s="114" t="s">
        <v>138</v>
      </c>
      <c r="C17" s="114"/>
      <c r="D17" s="115">
        <v>1</v>
      </c>
      <c r="E17" s="105"/>
      <c r="F17" s="105"/>
      <c r="G17" s="105"/>
      <c r="H17" s="105"/>
      <c r="I17" s="105"/>
      <c r="J17" s="106"/>
      <c r="K17" s="107"/>
      <c r="L17" s="108">
        <v>322</v>
      </c>
      <c r="M17" s="109" t="s">
        <v>72</v>
      </c>
      <c r="N17" s="110">
        <v>0</v>
      </c>
      <c r="O17" s="110">
        <f t="shared" si="0"/>
        <v>0</v>
      </c>
      <c r="P17" s="110">
        <v>0</v>
      </c>
      <c r="Q17" s="111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</row>
    <row r="18" spans="1:60" ht="15" customHeight="1" x14ac:dyDescent="0.2">
      <c r="A18" s="114"/>
      <c r="B18" s="114" t="s">
        <v>138</v>
      </c>
      <c r="C18" s="114"/>
      <c r="D18" s="115">
        <v>1</v>
      </c>
      <c r="E18" s="105"/>
      <c r="F18" s="105"/>
      <c r="G18" s="105"/>
      <c r="H18" s="105"/>
      <c r="I18" s="105"/>
      <c r="J18" s="106"/>
      <c r="K18" s="107"/>
      <c r="L18" s="108">
        <v>329</v>
      </c>
      <c r="M18" s="109" t="s">
        <v>140</v>
      </c>
      <c r="N18" s="110">
        <v>0</v>
      </c>
      <c r="O18" s="110">
        <f t="shared" si="0"/>
        <v>0</v>
      </c>
      <c r="P18" s="110">
        <v>0</v>
      </c>
      <c r="Q18" s="111"/>
    </row>
    <row r="19" spans="1:60" ht="12.75" customHeight="1" x14ac:dyDescent="0.2">
      <c r="A19" s="88" t="s">
        <v>141</v>
      </c>
      <c r="B19" s="88" t="s">
        <v>129</v>
      </c>
      <c r="C19" s="88" t="s">
        <v>142</v>
      </c>
      <c r="D19" s="89">
        <v>1</v>
      </c>
      <c r="E19" s="89" t="s">
        <v>131</v>
      </c>
      <c r="F19" s="89" t="s">
        <v>131</v>
      </c>
      <c r="G19" s="89" t="s">
        <v>131</v>
      </c>
      <c r="H19" s="89" t="s">
        <v>131</v>
      </c>
      <c r="I19" s="89" t="s">
        <v>131</v>
      </c>
      <c r="J19" s="90" t="s">
        <v>131</v>
      </c>
      <c r="K19" s="117">
        <v>111</v>
      </c>
      <c r="L19" s="92" t="s">
        <v>143</v>
      </c>
      <c r="M19" s="93"/>
      <c r="N19" s="94">
        <f>N20</f>
        <v>9000</v>
      </c>
      <c r="O19" s="94">
        <f t="shared" si="0"/>
        <v>-2000</v>
      </c>
      <c r="P19" s="94">
        <v>7000</v>
      </c>
      <c r="Q19" s="95">
        <f t="shared" si="1"/>
        <v>77.777777777777786</v>
      </c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</row>
    <row r="20" spans="1:60" ht="12.75" customHeight="1" x14ac:dyDescent="0.2">
      <c r="A20" s="96"/>
      <c r="B20" s="96" t="s">
        <v>136</v>
      </c>
      <c r="C20" s="96"/>
      <c r="D20" s="97"/>
      <c r="E20" s="97"/>
      <c r="F20" s="97"/>
      <c r="G20" s="97"/>
      <c r="H20" s="97"/>
      <c r="I20" s="97"/>
      <c r="J20" s="98"/>
      <c r="K20" s="96" t="s">
        <v>144</v>
      </c>
      <c r="L20" s="100" t="s">
        <v>137</v>
      </c>
      <c r="M20" s="101"/>
      <c r="N20" s="102">
        <f>N21</f>
        <v>9000</v>
      </c>
      <c r="O20" s="102">
        <f t="shared" si="0"/>
        <v>-2000</v>
      </c>
      <c r="P20" s="102">
        <v>7000</v>
      </c>
      <c r="Q20" s="103">
        <f t="shared" si="1"/>
        <v>77.777777777777786</v>
      </c>
    </row>
    <row r="21" spans="1:60" ht="15" customHeight="1" x14ac:dyDescent="0.2">
      <c r="A21" s="104"/>
      <c r="B21" s="104" t="s">
        <v>138</v>
      </c>
      <c r="C21" s="104"/>
      <c r="D21" s="118"/>
      <c r="E21" s="118"/>
      <c r="F21" s="118"/>
      <c r="G21" s="118"/>
      <c r="H21" s="118"/>
      <c r="I21" s="118"/>
      <c r="J21" s="119"/>
      <c r="K21" s="107"/>
      <c r="L21" s="108">
        <v>3</v>
      </c>
      <c r="M21" s="109" t="s">
        <v>14</v>
      </c>
      <c r="N21" s="110">
        <f>N22</f>
        <v>9000</v>
      </c>
      <c r="O21" s="110">
        <f t="shared" si="0"/>
        <v>-2000</v>
      </c>
      <c r="P21" s="110">
        <v>7000</v>
      </c>
      <c r="Q21" s="111">
        <f t="shared" si="1"/>
        <v>77.777777777777786</v>
      </c>
    </row>
    <row r="22" spans="1:60" ht="15" customHeight="1" x14ac:dyDescent="0.2">
      <c r="A22" s="104"/>
      <c r="B22" s="104" t="s">
        <v>138</v>
      </c>
      <c r="C22" s="104"/>
      <c r="D22" s="105"/>
      <c r="E22" s="105"/>
      <c r="F22" s="105"/>
      <c r="G22" s="105"/>
      <c r="H22" s="105"/>
      <c r="I22" s="105"/>
      <c r="J22" s="106"/>
      <c r="K22" s="107"/>
      <c r="L22" s="108">
        <v>38</v>
      </c>
      <c r="M22" s="108" t="s">
        <v>82</v>
      </c>
      <c r="N22" s="110">
        <f>N23</f>
        <v>9000</v>
      </c>
      <c r="O22" s="110">
        <f t="shared" si="0"/>
        <v>-2000</v>
      </c>
      <c r="P22" s="110">
        <v>7000</v>
      </c>
      <c r="Q22" s="111">
        <f t="shared" si="1"/>
        <v>77.777777777777786</v>
      </c>
    </row>
    <row r="23" spans="1:60" ht="14.25" customHeight="1" x14ac:dyDescent="0.2">
      <c r="A23" s="114"/>
      <c r="B23" s="114" t="s">
        <v>138</v>
      </c>
      <c r="C23" s="104"/>
      <c r="D23" s="105" t="s">
        <v>145</v>
      </c>
      <c r="E23" s="105"/>
      <c r="F23" s="105"/>
      <c r="G23" s="105"/>
      <c r="H23" s="105"/>
      <c r="I23" s="105"/>
      <c r="J23" s="106"/>
      <c r="K23" s="107"/>
      <c r="L23" s="108">
        <v>381</v>
      </c>
      <c r="M23" s="109" t="s">
        <v>83</v>
      </c>
      <c r="N23" s="110">
        <v>9000</v>
      </c>
      <c r="O23" s="110">
        <f t="shared" si="0"/>
        <v>-2000</v>
      </c>
      <c r="P23" s="110">
        <v>7000</v>
      </c>
      <c r="Q23" s="111">
        <f t="shared" si="1"/>
        <v>77.777777777777786</v>
      </c>
    </row>
    <row r="24" spans="1:60" ht="15.75" customHeight="1" x14ac:dyDescent="0.25">
      <c r="A24" s="77"/>
      <c r="B24" s="77" t="s">
        <v>126</v>
      </c>
      <c r="C24" s="77"/>
      <c r="D24" s="120"/>
      <c r="E24" s="120"/>
      <c r="F24" s="120"/>
      <c r="G24" s="120"/>
      <c r="H24" s="120"/>
      <c r="I24" s="120"/>
      <c r="J24" s="78"/>
      <c r="K24" s="77"/>
      <c r="L24" s="79" t="s">
        <v>146</v>
      </c>
      <c r="M24" s="80"/>
      <c r="N24" s="81">
        <f>N25</f>
        <v>260000</v>
      </c>
      <c r="O24" s="81">
        <f t="shared" si="0"/>
        <v>25000</v>
      </c>
      <c r="P24" s="81">
        <f>P25</f>
        <v>285000</v>
      </c>
      <c r="Q24" s="82">
        <f t="shared" si="1"/>
        <v>109.61538461538463</v>
      </c>
    </row>
    <row r="25" spans="1:60" ht="15.75" customHeight="1" x14ac:dyDescent="0.25">
      <c r="A25" s="83"/>
      <c r="B25" s="83" t="s">
        <v>129</v>
      </c>
      <c r="C25" s="83" t="s">
        <v>147</v>
      </c>
      <c r="D25" s="84">
        <v>1</v>
      </c>
      <c r="E25" s="84" t="s">
        <v>131</v>
      </c>
      <c r="F25" s="84"/>
      <c r="G25" s="84" t="s">
        <v>131</v>
      </c>
      <c r="H25" s="84" t="s">
        <v>131</v>
      </c>
      <c r="I25" s="84" t="s">
        <v>131</v>
      </c>
      <c r="J25" s="85" t="s">
        <v>131</v>
      </c>
      <c r="K25" s="83"/>
      <c r="L25" s="329" t="s">
        <v>148</v>
      </c>
      <c r="M25" s="329"/>
      <c r="N25" s="86">
        <f>N26+N33+N38+N43</f>
        <v>260000</v>
      </c>
      <c r="O25" s="86">
        <f t="shared" si="0"/>
        <v>25000</v>
      </c>
      <c r="P25" s="86">
        <f>P26+P33+P38+P43</f>
        <v>285000</v>
      </c>
      <c r="Q25" s="87">
        <f t="shared" si="1"/>
        <v>109.61538461538463</v>
      </c>
    </row>
    <row r="26" spans="1:60" ht="12.75" customHeight="1" x14ac:dyDescent="0.2">
      <c r="A26" s="88" t="s">
        <v>149</v>
      </c>
      <c r="B26" s="88" t="s">
        <v>129</v>
      </c>
      <c r="C26" s="88" t="s">
        <v>150</v>
      </c>
      <c r="D26" s="89">
        <v>1</v>
      </c>
      <c r="E26" s="89" t="s">
        <v>131</v>
      </c>
      <c r="F26" s="89"/>
      <c r="G26" s="89" t="s">
        <v>131</v>
      </c>
      <c r="H26" s="89" t="s">
        <v>131</v>
      </c>
      <c r="I26" s="89" t="s">
        <v>131</v>
      </c>
      <c r="J26" s="90" t="s">
        <v>131</v>
      </c>
      <c r="K26" s="117">
        <v>111</v>
      </c>
      <c r="L26" s="324" t="s">
        <v>151</v>
      </c>
      <c r="M26" s="324"/>
      <c r="N26" s="94">
        <f>N27</f>
        <v>180000</v>
      </c>
      <c r="O26" s="94">
        <f t="shared" si="0"/>
        <v>0</v>
      </c>
      <c r="P26" s="94">
        <f>P27</f>
        <v>180000</v>
      </c>
      <c r="Q26" s="95">
        <f t="shared" si="1"/>
        <v>100</v>
      </c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</row>
    <row r="27" spans="1:60" ht="12.75" customHeight="1" x14ac:dyDescent="0.2">
      <c r="A27" s="96"/>
      <c r="B27" s="96" t="s">
        <v>136</v>
      </c>
      <c r="C27" s="96"/>
      <c r="D27" s="97"/>
      <c r="E27" s="97"/>
      <c r="F27" s="97"/>
      <c r="G27" s="97"/>
      <c r="H27" s="97"/>
      <c r="I27" s="97"/>
      <c r="J27" s="98"/>
      <c r="K27" s="99">
        <v>111</v>
      </c>
      <c r="L27" s="100" t="s">
        <v>137</v>
      </c>
      <c r="M27" s="101"/>
      <c r="N27" s="102">
        <f>N28</f>
        <v>180000</v>
      </c>
      <c r="O27" s="102">
        <f t="shared" si="0"/>
        <v>0</v>
      </c>
      <c r="P27" s="102">
        <f>P28</f>
        <v>180000</v>
      </c>
      <c r="Q27" s="103">
        <f t="shared" si="1"/>
        <v>100</v>
      </c>
    </row>
    <row r="28" spans="1:60" ht="12.75" customHeight="1" x14ac:dyDescent="0.2">
      <c r="A28" s="104"/>
      <c r="B28" s="104" t="s">
        <v>138</v>
      </c>
      <c r="C28" s="104"/>
      <c r="D28" s="118"/>
      <c r="E28" s="118"/>
      <c r="F28" s="118"/>
      <c r="G28" s="118"/>
      <c r="H28" s="118"/>
      <c r="I28" s="118"/>
      <c r="J28" s="119"/>
      <c r="K28" s="107"/>
      <c r="L28" s="108">
        <v>3</v>
      </c>
      <c r="M28" s="109" t="s">
        <v>14</v>
      </c>
      <c r="N28" s="110">
        <f>N29</f>
        <v>180000</v>
      </c>
      <c r="O28" s="110">
        <f t="shared" si="0"/>
        <v>0</v>
      </c>
      <c r="P28" s="110">
        <v>180000</v>
      </c>
      <c r="Q28" s="111">
        <f t="shared" si="1"/>
        <v>100</v>
      </c>
      <c r="R28" s="116"/>
      <c r="S28" s="121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</row>
    <row r="29" spans="1:60" ht="15" customHeight="1" x14ac:dyDescent="0.2">
      <c r="A29" s="104"/>
      <c r="B29" s="104" t="s">
        <v>138</v>
      </c>
      <c r="C29" s="104"/>
      <c r="D29" s="105"/>
      <c r="E29" s="105"/>
      <c r="F29" s="105"/>
      <c r="G29" s="105"/>
      <c r="H29" s="105"/>
      <c r="I29" s="105"/>
      <c r="J29" s="106"/>
      <c r="K29" s="107"/>
      <c r="L29" s="108">
        <v>31</v>
      </c>
      <c r="M29" s="109" t="s">
        <v>152</v>
      </c>
      <c r="N29" s="110">
        <f>N30+N31+N32</f>
        <v>180000</v>
      </c>
      <c r="O29" s="110">
        <f t="shared" si="0"/>
        <v>0</v>
      </c>
      <c r="P29" s="110">
        <f>P30+P31+P32</f>
        <v>180000</v>
      </c>
      <c r="Q29" s="111">
        <f t="shared" si="1"/>
        <v>100</v>
      </c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</row>
    <row r="30" spans="1:60" ht="15" customHeight="1" x14ac:dyDescent="0.2">
      <c r="A30" s="122">
        <v>1</v>
      </c>
      <c r="B30" s="114" t="s">
        <v>138</v>
      </c>
      <c r="C30" s="104"/>
      <c r="D30" s="115">
        <v>1</v>
      </c>
      <c r="E30" s="105"/>
      <c r="F30" s="105"/>
      <c r="G30" s="105"/>
      <c r="H30" s="105"/>
      <c r="I30" s="105"/>
      <c r="J30" s="106"/>
      <c r="K30" s="107"/>
      <c r="L30" s="108">
        <v>311</v>
      </c>
      <c r="M30" s="109" t="s">
        <v>67</v>
      </c>
      <c r="N30" s="110">
        <v>150000</v>
      </c>
      <c r="O30" s="110">
        <f t="shared" si="0"/>
        <v>0</v>
      </c>
      <c r="P30" s="110">
        <v>150000</v>
      </c>
      <c r="Q30" s="111">
        <f t="shared" si="1"/>
        <v>100</v>
      </c>
      <c r="R30" s="112"/>
      <c r="S30" s="123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</row>
    <row r="31" spans="1:60" ht="15" customHeight="1" x14ac:dyDescent="0.2">
      <c r="A31" s="122"/>
      <c r="B31" s="114" t="s">
        <v>138</v>
      </c>
      <c r="C31" s="104"/>
      <c r="D31" s="115">
        <v>1</v>
      </c>
      <c r="E31" s="105"/>
      <c r="F31" s="105"/>
      <c r="G31" s="105"/>
      <c r="H31" s="105"/>
      <c r="I31" s="105"/>
      <c r="J31" s="106"/>
      <c r="K31" s="107"/>
      <c r="L31" s="108">
        <v>312</v>
      </c>
      <c r="M31" s="109" t="s">
        <v>68</v>
      </c>
      <c r="N31" s="110">
        <v>5000</v>
      </c>
      <c r="O31" s="110">
        <f t="shared" si="0"/>
        <v>0</v>
      </c>
      <c r="P31" s="110">
        <v>5000</v>
      </c>
      <c r="Q31" s="111">
        <f t="shared" si="1"/>
        <v>100</v>
      </c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</row>
    <row r="32" spans="1:60" ht="15" customHeight="1" x14ac:dyDescent="0.2">
      <c r="A32" s="122" t="s">
        <v>153</v>
      </c>
      <c r="B32" s="114" t="s">
        <v>138</v>
      </c>
      <c r="C32" s="104"/>
      <c r="D32" s="115">
        <v>1</v>
      </c>
      <c r="E32" s="105"/>
      <c r="F32" s="105"/>
      <c r="G32" s="105"/>
      <c r="H32" s="105"/>
      <c r="I32" s="105"/>
      <c r="J32" s="106"/>
      <c r="K32" s="107"/>
      <c r="L32" s="108">
        <v>313</v>
      </c>
      <c r="M32" s="109" t="s">
        <v>69</v>
      </c>
      <c r="N32" s="110">
        <v>25000</v>
      </c>
      <c r="O32" s="110">
        <f t="shared" si="0"/>
        <v>0</v>
      </c>
      <c r="P32" s="110">
        <v>25000</v>
      </c>
      <c r="Q32" s="111">
        <f t="shared" si="1"/>
        <v>100</v>
      </c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</row>
    <row r="33" spans="1:60" ht="15" customHeight="1" x14ac:dyDescent="0.2">
      <c r="A33" s="122"/>
      <c r="B33" s="114"/>
      <c r="C33" s="88" t="s">
        <v>154</v>
      </c>
      <c r="D33" s="89">
        <v>1</v>
      </c>
      <c r="E33" s="89" t="s">
        <v>131</v>
      </c>
      <c r="F33" s="89"/>
      <c r="G33" s="89" t="s">
        <v>131</v>
      </c>
      <c r="H33" s="89" t="s">
        <v>131</v>
      </c>
      <c r="I33" s="89" t="s">
        <v>131</v>
      </c>
      <c r="J33" s="90" t="s">
        <v>131</v>
      </c>
      <c r="K33" s="117">
        <v>111</v>
      </c>
      <c r="L33" s="324" t="s">
        <v>155</v>
      </c>
      <c r="M33" s="324"/>
      <c r="N33" s="94">
        <f>N34</f>
        <v>50000</v>
      </c>
      <c r="O33" s="94">
        <f t="shared" si="0"/>
        <v>0</v>
      </c>
      <c r="P33" s="94">
        <v>50000</v>
      </c>
      <c r="Q33" s="95">
        <f t="shared" si="1"/>
        <v>100</v>
      </c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</row>
    <row r="34" spans="1:60" ht="12.75" customHeight="1" x14ac:dyDescent="0.2">
      <c r="A34" s="122"/>
      <c r="B34" s="114"/>
      <c r="C34" s="96"/>
      <c r="D34" s="97"/>
      <c r="E34" s="97"/>
      <c r="F34" s="97"/>
      <c r="G34" s="97"/>
      <c r="H34" s="97"/>
      <c r="I34" s="97"/>
      <c r="J34" s="98"/>
      <c r="K34" s="99">
        <v>111</v>
      </c>
      <c r="L34" s="100" t="s">
        <v>137</v>
      </c>
      <c r="M34" s="101"/>
      <c r="N34" s="102">
        <f>N35</f>
        <v>50000</v>
      </c>
      <c r="O34" s="102">
        <f t="shared" si="0"/>
        <v>0</v>
      </c>
      <c r="P34" s="102">
        <v>50000</v>
      </c>
      <c r="Q34" s="103">
        <f t="shared" si="1"/>
        <v>100</v>
      </c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</row>
    <row r="35" spans="1:60" ht="12.75" customHeight="1" x14ac:dyDescent="0.2">
      <c r="A35" s="122"/>
      <c r="B35" s="114"/>
      <c r="C35" s="104"/>
      <c r="D35" s="118">
        <v>1</v>
      </c>
      <c r="E35" s="118"/>
      <c r="F35" s="118"/>
      <c r="G35" s="118"/>
      <c r="H35" s="118"/>
      <c r="I35" s="118"/>
      <c r="J35" s="119"/>
      <c r="K35" s="107"/>
      <c r="L35" s="108">
        <v>3</v>
      </c>
      <c r="M35" s="109" t="s">
        <v>14</v>
      </c>
      <c r="N35" s="110">
        <f>N36</f>
        <v>50000</v>
      </c>
      <c r="O35" s="110">
        <f t="shared" si="0"/>
        <v>0</v>
      </c>
      <c r="P35" s="110">
        <v>50000</v>
      </c>
      <c r="Q35" s="111">
        <f t="shared" si="1"/>
        <v>100</v>
      </c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</row>
    <row r="36" spans="1:60" ht="15" customHeight="1" x14ac:dyDescent="0.2">
      <c r="A36" s="122"/>
      <c r="B36" s="114"/>
      <c r="C36" s="104"/>
      <c r="D36" s="105">
        <v>1</v>
      </c>
      <c r="E36" s="105"/>
      <c r="F36" s="105"/>
      <c r="G36" s="105"/>
      <c r="H36" s="105"/>
      <c r="I36" s="105"/>
      <c r="J36" s="106"/>
      <c r="K36" s="107"/>
      <c r="L36" s="108">
        <v>32</v>
      </c>
      <c r="M36" s="109" t="s">
        <v>70</v>
      </c>
      <c r="N36" s="110">
        <f>N37</f>
        <v>50000</v>
      </c>
      <c r="O36" s="110">
        <f t="shared" si="0"/>
        <v>0</v>
      </c>
      <c r="P36" s="110">
        <v>50000</v>
      </c>
      <c r="Q36" s="111">
        <f t="shared" si="1"/>
        <v>100</v>
      </c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</row>
    <row r="37" spans="1:60" ht="15" customHeight="1" x14ac:dyDescent="0.2">
      <c r="A37" s="122"/>
      <c r="B37" s="114"/>
      <c r="C37" s="104"/>
      <c r="D37" s="115">
        <v>1</v>
      </c>
      <c r="E37" s="105"/>
      <c r="F37" s="105"/>
      <c r="G37" s="105"/>
      <c r="H37" s="105"/>
      <c r="I37" s="105"/>
      <c r="J37" s="106"/>
      <c r="K37" s="107"/>
      <c r="L37" s="108">
        <v>322</v>
      </c>
      <c r="M37" s="109" t="s">
        <v>156</v>
      </c>
      <c r="N37" s="110">
        <v>50000</v>
      </c>
      <c r="O37" s="110">
        <f t="shared" si="0"/>
        <v>0</v>
      </c>
      <c r="P37" s="110">
        <v>50000</v>
      </c>
      <c r="Q37" s="111">
        <f t="shared" si="1"/>
        <v>100</v>
      </c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</row>
    <row r="38" spans="1:60" ht="12.75" customHeight="1" x14ac:dyDescent="0.2">
      <c r="A38" s="122"/>
      <c r="B38" s="114"/>
      <c r="C38" s="88" t="s">
        <v>157</v>
      </c>
      <c r="D38" s="89">
        <v>1</v>
      </c>
      <c r="E38" s="89" t="s">
        <v>131</v>
      </c>
      <c r="F38" s="89" t="s">
        <v>131</v>
      </c>
      <c r="G38" s="89" t="s">
        <v>131</v>
      </c>
      <c r="H38" s="89" t="s">
        <v>131</v>
      </c>
      <c r="I38" s="89" t="s">
        <v>131</v>
      </c>
      <c r="J38" s="90" t="s">
        <v>131</v>
      </c>
      <c r="K38" s="117">
        <v>111</v>
      </c>
      <c r="L38" s="92" t="s">
        <v>158</v>
      </c>
      <c r="M38" s="93"/>
      <c r="N38" s="94">
        <f>N39</f>
        <v>20000</v>
      </c>
      <c r="O38" s="94">
        <f t="shared" si="0"/>
        <v>25000</v>
      </c>
      <c r="P38" s="94">
        <v>45000</v>
      </c>
      <c r="Q38" s="95">
        <f t="shared" si="1"/>
        <v>225</v>
      </c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</row>
    <row r="39" spans="1:60" ht="12.75" customHeight="1" x14ac:dyDescent="0.2">
      <c r="A39" s="122"/>
      <c r="B39" s="114"/>
      <c r="C39" s="96"/>
      <c r="D39" s="97"/>
      <c r="E39" s="97"/>
      <c r="F39" s="97"/>
      <c r="G39" s="97"/>
      <c r="H39" s="97"/>
      <c r="I39" s="97"/>
      <c r="J39" s="98"/>
      <c r="K39" s="99">
        <v>111</v>
      </c>
      <c r="L39" s="100" t="s">
        <v>137</v>
      </c>
      <c r="M39" s="101"/>
      <c r="N39" s="102">
        <f>N40</f>
        <v>20000</v>
      </c>
      <c r="O39" s="102">
        <f t="shared" si="0"/>
        <v>25000</v>
      </c>
      <c r="P39" s="102">
        <v>45000</v>
      </c>
      <c r="Q39" s="103">
        <f t="shared" si="1"/>
        <v>225</v>
      </c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</row>
    <row r="40" spans="1:60" ht="12.75" customHeight="1" x14ac:dyDescent="0.2">
      <c r="A40" s="122"/>
      <c r="B40" s="114"/>
      <c r="C40" s="104"/>
      <c r="D40" s="115"/>
      <c r="E40" s="105"/>
      <c r="F40" s="105"/>
      <c r="G40" s="105"/>
      <c r="H40" s="105"/>
      <c r="I40" s="105"/>
      <c r="J40" s="106"/>
      <c r="K40" s="124"/>
      <c r="L40" s="125">
        <v>3</v>
      </c>
      <c r="M40" s="126" t="s">
        <v>14</v>
      </c>
      <c r="N40" s="110">
        <f>N41</f>
        <v>20000</v>
      </c>
      <c r="O40" s="110">
        <f t="shared" si="0"/>
        <v>25000</v>
      </c>
      <c r="P40" s="110">
        <v>45000</v>
      </c>
      <c r="Q40" s="111">
        <f t="shared" si="1"/>
        <v>225</v>
      </c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</row>
    <row r="41" spans="1:60" ht="15" customHeight="1" x14ac:dyDescent="0.2">
      <c r="A41" s="122"/>
      <c r="B41" s="114"/>
      <c r="C41" s="104"/>
      <c r="D41" s="115">
        <v>1</v>
      </c>
      <c r="E41" s="105"/>
      <c r="F41" s="105"/>
      <c r="G41" s="105"/>
      <c r="H41" s="105"/>
      <c r="I41" s="105"/>
      <c r="J41" s="106"/>
      <c r="K41" s="124"/>
      <c r="L41" s="125">
        <v>32</v>
      </c>
      <c r="M41" s="126" t="s">
        <v>70</v>
      </c>
      <c r="N41" s="110">
        <f>N42</f>
        <v>20000</v>
      </c>
      <c r="O41" s="110">
        <f t="shared" si="0"/>
        <v>25000</v>
      </c>
      <c r="P41" s="110">
        <v>45000</v>
      </c>
      <c r="Q41" s="111">
        <f t="shared" si="1"/>
        <v>225</v>
      </c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</row>
    <row r="42" spans="1:60" ht="15" customHeight="1" x14ac:dyDescent="0.2">
      <c r="A42" s="122"/>
      <c r="B42" s="114"/>
      <c r="C42" s="104"/>
      <c r="D42" s="115">
        <v>1</v>
      </c>
      <c r="E42" s="105"/>
      <c r="F42" s="105"/>
      <c r="G42" s="105"/>
      <c r="H42" s="105"/>
      <c r="I42" s="105"/>
      <c r="J42" s="106"/>
      <c r="K42" s="124"/>
      <c r="L42" s="125">
        <v>329</v>
      </c>
      <c r="M42" s="126" t="s">
        <v>159</v>
      </c>
      <c r="N42" s="110">
        <v>20000</v>
      </c>
      <c r="O42" s="110">
        <f t="shared" si="0"/>
        <v>25000</v>
      </c>
      <c r="P42" s="110">
        <v>45000</v>
      </c>
      <c r="Q42" s="111">
        <f t="shared" si="1"/>
        <v>225</v>
      </c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</row>
    <row r="43" spans="1:60" ht="12.75" customHeight="1" x14ac:dyDescent="0.2">
      <c r="A43" s="122"/>
      <c r="B43" s="114"/>
      <c r="C43" s="88" t="s">
        <v>160</v>
      </c>
      <c r="D43" s="89">
        <v>1</v>
      </c>
      <c r="E43" s="89" t="s">
        <v>131</v>
      </c>
      <c r="F43" s="89" t="s">
        <v>131</v>
      </c>
      <c r="G43" s="89" t="s">
        <v>131</v>
      </c>
      <c r="H43" s="89" t="s">
        <v>131</v>
      </c>
      <c r="I43" s="89" t="s">
        <v>131</v>
      </c>
      <c r="J43" s="90" t="s">
        <v>131</v>
      </c>
      <c r="K43" s="117">
        <v>111</v>
      </c>
      <c r="L43" s="92" t="s">
        <v>161</v>
      </c>
      <c r="M43" s="93"/>
      <c r="N43" s="94">
        <f>N44</f>
        <v>10000</v>
      </c>
      <c r="O43" s="94">
        <f t="shared" si="0"/>
        <v>0</v>
      </c>
      <c r="P43" s="94">
        <v>10000</v>
      </c>
      <c r="Q43" s="95">
        <f t="shared" si="1"/>
        <v>100</v>
      </c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</row>
    <row r="44" spans="1:60" ht="12.75" customHeight="1" x14ac:dyDescent="0.2">
      <c r="A44" s="122"/>
      <c r="B44" s="114"/>
      <c r="C44" s="96"/>
      <c r="D44" s="97"/>
      <c r="E44" s="97"/>
      <c r="F44" s="97"/>
      <c r="G44" s="97"/>
      <c r="H44" s="97"/>
      <c r="I44" s="97"/>
      <c r="J44" s="98"/>
      <c r="K44" s="99">
        <v>111</v>
      </c>
      <c r="L44" s="100" t="s">
        <v>137</v>
      </c>
      <c r="M44" s="101"/>
      <c r="N44" s="102">
        <f>N45</f>
        <v>10000</v>
      </c>
      <c r="O44" s="102">
        <f t="shared" si="0"/>
        <v>0</v>
      </c>
      <c r="P44" s="102">
        <v>10000</v>
      </c>
      <c r="Q44" s="103">
        <f t="shared" si="1"/>
        <v>100</v>
      </c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</row>
    <row r="45" spans="1:60" ht="12.75" customHeight="1" x14ac:dyDescent="0.2">
      <c r="A45" s="122"/>
      <c r="B45" s="114"/>
      <c r="C45" s="104"/>
      <c r="D45" s="115">
        <v>1</v>
      </c>
      <c r="E45" s="105"/>
      <c r="F45" s="105"/>
      <c r="G45" s="105"/>
      <c r="H45" s="105"/>
      <c r="I45" s="105"/>
      <c r="J45" s="106"/>
      <c r="K45" s="124"/>
      <c r="L45" s="125">
        <v>3</v>
      </c>
      <c r="M45" s="126" t="s">
        <v>14</v>
      </c>
      <c r="N45" s="110">
        <f>N46</f>
        <v>10000</v>
      </c>
      <c r="O45" s="110">
        <f t="shared" si="0"/>
        <v>0</v>
      </c>
      <c r="P45" s="110">
        <v>10000</v>
      </c>
      <c r="Q45" s="111">
        <f t="shared" si="1"/>
        <v>100</v>
      </c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</row>
    <row r="46" spans="1:60" ht="15" customHeight="1" x14ac:dyDescent="0.2">
      <c r="A46" s="122"/>
      <c r="B46" s="114"/>
      <c r="C46" s="104"/>
      <c r="D46" s="115">
        <v>1</v>
      </c>
      <c r="E46" s="105"/>
      <c r="F46" s="105"/>
      <c r="G46" s="105"/>
      <c r="H46" s="105"/>
      <c r="I46" s="105"/>
      <c r="J46" s="106"/>
      <c r="K46" s="124"/>
      <c r="L46" s="125">
        <v>32</v>
      </c>
      <c r="M46" s="126" t="s">
        <v>70</v>
      </c>
      <c r="N46" s="110">
        <f>N47</f>
        <v>10000</v>
      </c>
      <c r="O46" s="110">
        <f t="shared" si="0"/>
        <v>0</v>
      </c>
      <c r="P46" s="110">
        <v>10000</v>
      </c>
      <c r="Q46" s="111">
        <f t="shared" si="1"/>
        <v>100</v>
      </c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</row>
    <row r="47" spans="1:60" ht="15" customHeight="1" x14ac:dyDescent="0.2">
      <c r="A47" s="122"/>
      <c r="B47" s="114"/>
      <c r="C47" s="104"/>
      <c r="D47" s="115">
        <v>1</v>
      </c>
      <c r="E47" s="105"/>
      <c r="F47" s="105"/>
      <c r="G47" s="105"/>
      <c r="H47" s="105"/>
      <c r="I47" s="105"/>
      <c r="J47" s="106"/>
      <c r="K47" s="124"/>
      <c r="L47" s="125">
        <v>329</v>
      </c>
      <c r="M47" s="126" t="s">
        <v>140</v>
      </c>
      <c r="N47" s="110">
        <v>10000</v>
      </c>
      <c r="O47" s="110">
        <f t="shared" si="0"/>
        <v>0</v>
      </c>
      <c r="P47" s="110">
        <v>10000</v>
      </c>
      <c r="Q47" s="111">
        <f t="shared" si="1"/>
        <v>100</v>
      </c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</row>
    <row r="48" spans="1:60" ht="17.100000000000001" customHeight="1" x14ac:dyDescent="0.2">
      <c r="A48" s="122"/>
      <c r="B48" s="114"/>
      <c r="C48" s="75"/>
      <c r="D48" s="127"/>
      <c r="E48" s="128"/>
      <c r="F48" s="128"/>
      <c r="G48" s="128"/>
      <c r="H48" s="128"/>
      <c r="I48" s="128"/>
      <c r="J48" s="129"/>
      <c r="K48" s="130"/>
      <c r="L48" s="325" t="s">
        <v>162</v>
      </c>
      <c r="M48" s="325"/>
      <c r="N48" s="131">
        <f>N49</f>
        <v>8085246</v>
      </c>
      <c r="O48" s="131">
        <f t="shared" si="0"/>
        <v>-3537546</v>
      </c>
      <c r="P48" s="131">
        <f>P49</f>
        <v>4547700</v>
      </c>
      <c r="Q48" s="132">
        <f t="shared" si="1"/>
        <v>56.246897125950156</v>
      </c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</row>
    <row r="49" spans="1:60" ht="17.100000000000001" customHeight="1" x14ac:dyDescent="0.2">
      <c r="A49" s="122"/>
      <c r="B49" s="114"/>
      <c r="C49" s="80"/>
      <c r="D49" s="133"/>
      <c r="E49" s="134"/>
      <c r="F49" s="134"/>
      <c r="G49" s="134"/>
      <c r="H49" s="134"/>
      <c r="I49" s="134"/>
      <c r="J49" s="135"/>
      <c r="K49" s="136"/>
      <c r="L49" s="326" t="s">
        <v>163</v>
      </c>
      <c r="M49" s="326"/>
      <c r="N49" s="137">
        <f>N50+N75+N109+N186+N227+N238+N249+N285+N311+N327+N403</f>
        <v>8085246</v>
      </c>
      <c r="O49" s="137">
        <f t="shared" si="0"/>
        <v>-3537546</v>
      </c>
      <c r="P49" s="137">
        <f>P50+P75+P109+P186+P227+P238+P249+P285+P311+P327+P403</f>
        <v>4547700</v>
      </c>
      <c r="Q49" s="138">
        <f t="shared" si="1"/>
        <v>56.246897125950156</v>
      </c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</row>
    <row r="50" spans="1:60" ht="17.100000000000001" customHeight="1" x14ac:dyDescent="0.25">
      <c r="A50" s="122"/>
      <c r="B50" s="114"/>
      <c r="C50" s="83" t="s">
        <v>164</v>
      </c>
      <c r="D50" s="84">
        <v>1</v>
      </c>
      <c r="E50" s="84" t="s">
        <v>131</v>
      </c>
      <c r="F50" s="84"/>
      <c r="G50" s="84" t="s">
        <v>131</v>
      </c>
      <c r="H50" s="84" t="s">
        <v>131</v>
      </c>
      <c r="I50" s="84" t="s">
        <v>131</v>
      </c>
      <c r="J50" s="85" t="s">
        <v>131</v>
      </c>
      <c r="K50" s="83"/>
      <c r="L50" s="329" t="s">
        <v>165</v>
      </c>
      <c r="M50" s="329"/>
      <c r="N50" s="86">
        <f>N51+N59+N66</f>
        <v>798246</v>
      </c>
      <c r="O50" s="86">
        <f t="shared" si="0"/>
        <v>-59046</v>
      </c>
      <c r="P50" s="87">
        <f>P51+P59+P66</f>
        <v>739200</v>
      </c>
      <c r="Q50" s="87">
        <f t="shared" si="1"/>
        <v>92.60303214798445</v>
      </c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</row>
    <row r="51" spans="1:60" ht="15" customHeight="1" x14ac:dyDescent="0.2">
      <c r="A51" s="122"/>
      <c r="B51" s="114"/>
      <c r="C51" s="88" t="s">
        <v>166</v>
      </c>
      <c r="D51" s="89">
        <v>1</v>
      </c>
      <c r="E51" s="89" t="s">
        <v>131</v>
      </c>
      <c r="F51" s="89"/>
      <c r="G51" s="89" t="s">
        <v>131</v>
      </c>
      <c r="H51" s="89" t="s">
        <v>131</v>
      </c>
      <c r="I51" s="89" t="s">
        <v>131</v>
      </c>
      <c r="J51" s="90" t="s">
        <v>131</v>
      </c>
      <c r="K51" s="117">
        <v>111</v>
      </c>
      <c r="L51" s="324" t="s">
        <v>167</v>
      </c>
      <c r="M51" s="324"/>
      <c r="N51" s="94">
        <f>N52</f>
        <v>260000</v>
      </c>
      <c r="O51" s="94">
        <f t="shared" si="0"/>
        <v>0</v>
      </c>
      <c r="P51" s="94">
        <v>260000</v>
      </c>
      <c r="Q51" s="95">
        <f t="shared" si="1"/>
        <v>100</v>
      </c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</row>
    <row r="52" spans="1:60" ht="12.75" customHeight="1" x14ac:dyDescent="0.2">
      <c r="A52" s="122"/>
      <c r="B52" s="114"/>
      <c r="C52" s="96"/>
      <c r="D52" s="97"/>
      <c r="E52" s="97"/>
      <c r="F52" s="97"/>
      <c r="G52" s="97"/>
      <c r="H52" s="97"/>
      <c r="I52" s="97"/>
      <c r="J52" s="98"/>
      <c r="K52" s="99">
        <v>111</v>
      </c>
      <c r="L52" s="100" t="s">
        <v>168</v>
      </c>
      <c r="M52" s="101"/>
      <c r="N52" s="102">
        <f>N53</f>
        <v>260000</v>
      </c>
      <c r="O52" s="102">
        <f t="shared" si="0"/>
        <v>0</v>
      </c>
      <c r="P52" s="102">
        <v>260000</v>
      </c>
      <c r="Q52" s="103">
        <f t="shared" si="1"/>
        <v>100</v>
      </c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</row>
    <row r="53" spans="1:60" ht="12.75" customHeight="1" x14ac:dyDescent="0.2">
      <c r="A53" s="122"/>
      <c r="B53" s="114"/>
      <c r="C53" s="104"/>
      <c r="D53" s="118"/>
      <c r="E53" s="118"/>
      <c r="F53" s="118"/>
      <c r="G53" s="118"/>
      <c r="H53" s="118"/>
      <c r="I53" s="118"/>
      <c r="J53" s="119"/>
      <c r="K53" s="107"/>
      <c r="L53" s="108">
        <v>3</v>
      </c>
      <c r="M53" s="109" t="s">
        <v>14</v>
      </c>
      <c r="N53" s="110">
        <f>N54</f>
        <v>260000</v>
      </c>
      <c r="O53" s="110">
        <f t="shared" si="0"/>
        <v>0</v>
      </c>
      <c r="P53" s="110">
        <v>260000</v>
      </c>
      <c r="Q53" s="111">
        <f t="shared" si="1"/>
        <v>100</v>
      </c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</row>
    <row r="54" spans="1:60" ht="12.75" customHeight="1" x14ac:dyDescent="0.2">
      <c r="A54" s="122"/>
      <c r="B54" s="114"/>
      <c r="C54" s="104"/>
      <c r="D54" s="105"/>
      <c r="E54" s="105"/>
      <c r="F54" s="105"/>
      <c r="G54" s="105"/>
      <c r="H54" s="105"/>
      <c r="I54" s="105"/>
      <c r="J54" s="106"/>
      <c r="K54" s="107"/>
      <c r="L54" s="108">
        <v>31</v>
      </c>
      <c r="M54" s="109" t="s">
        <v>66</v>
      </c>
      <c r="N54" s="110">
        <f>N55+N56+N57+N58</f>
        <v>260000</v>
      </c>
      <c r="O54" s="110">
        <f t="shared" si="0"/>
        <v>0</v>
      </c>
      <c r="P54" s="110">
        <f>P55+P57+P58+P56</f>
        <v>260000</v>
      </c>
      <c r="Q54" s="111">
        <f t="shared" si="1"/>
        <v>100</v>
      </c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</row>
    <row r="55" spans="1:60" ht="15" customHeight="1" x14ac:dyDescent="0.2">
      <c r="A55" s="122"/>
      <c r="B55" s="114"/>
      <c r="C55" s="104"/>
      <c r="D55" s="115">
        <v>1</v>
      </c>
      <c r="E55" s="105"/>
      <c r="F55" s="105"/>
      <c r="G55" s="105"/>
      <c r="H55" s="105"/>
      <c r="I55" s="105"/>
      <c r="J55" s="106"/>
      <c r="K55" s="107"/>
      <c r="L55" s="108">
        <v>311</v>
      </c>
      <c r="M55" s="109" t="s">
        <v>67</v>
      </c>
      <c r="N55" s="110">
        <v>220000</v>
      </c>
      <c r="O55" s="110">
        <f t="shared" si="0"/>
        <v>0</v>
      </c>
      <c r="P55" s="110">
        <v>220000</v>
      </c>
      <c r="Q55" s="111">
        <f t="shared" si="1"/>
        <v>100</v>
      </c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</row>
    <row r="56" spans="1:60" ht="15" customHeight="1" x14ac:dyDescent="0.2">
      <c r="A56" s="122"/>
      <c r="B56" s="114"/>
      <c r="C56" s="104"/>
      <c r="D56" s="115">
        <v>1</v>
      </c>
      <c r="E56" s="105"/>
      <c r="F56" s="105"/>
      <c r="G56" s="105"/>
      <c r="H56" s="105"/>
      <c r="I56" s="105"/>
      <c r="J56" s="106"/>
      <c r="K56" s="107"/>
      <c r="L56" s="108">
        <v>312</v>
      </c>
      <c r="M56" s="109" t="s">
        <v>68</v>
      </c>
      <c r="N56" s="110">
        <v>5000</v>
      </c>
      <c r="O56" s="110">
        <f t="shared" si="0"/>
        <v>0</v>
      </c>
      <c r="P56" s="110">
        <v>5000</v>
      </c>
      <c r="Q56" s="111">
        <f t="shared" si="1"/>
        <v>100</v>
      </c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</row>
    <row r="57" spans="1:60" ht="15" customHeight="1" x14ac:dyDescent="0.2">
      <c r="A57" s="122"/>
      <c r="B57" s="114"/>
      <c r="C57" s="104"/>
      <c r="D57" s="115">
        <v>1</v>
      </c>
      <c r="E57" s="105"/>
      <c r="F57" s="105"/>
      <c r="G57" s="105"/>
      <c r="H57" s="105"/>
      <c r="I57" s="105"/>
      <c r="J57" s="106"/>
      <c r="K57" s="107"/>
      <c r="L57" s="108">
        <v>313</v>
      </c>
      <c r="M57" s="109" t="s">
        <v>69</v>
      </c>
      <c r="N57" s="110">
        <v>30000</v>
      </c>
      <c r="O57" s="110">
        <f t="shared" si="0"/>
        <v>0</v>
      </c>
      <c r="P57" s="110">
        <v>30000</v>
      </c>
      <c r="Q57" s="111">
        <f t="shared" si="1"/>
        <v>100</v>
      </c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</row>
    <row r="58" spans="1:60" ht="12.75" customHeight="1" x14ac:dyDescent="0.2">
      <c r="A58" s="122"/>
      <c r="B58" s="114"/>
      <c r="C58" s="104"/>
      <c r="D58" s="115">
        <v>1</v>
      </c>
      <c r="E58" s="105"/>
      <c r="F58" s="105"/>
      <c r="G58" s="105"/>
      <c r="H58" s="105"/>
      <c r="I58" s="105"/>
      <c r="J58" s="106"/>
      <c r="K58" s="107"/>
      <c r="L58" s="108">
        <v>321</v>
      </c>
      <c r="M58" s="109" t="s">
        <v>169</v>
      </c>
      <c r="N58" s="110">
        <v>5000</v>
      </c>
      <c r="O58" s="110">
        <f t="shared" si="0"/>
        <v>0</v>
      </c>
      <c r="P58" s="110">
        <v>5000</v>
      </c>
      <c r="Q58" s="111">
        <f t="shared" si="1"/>
        <v>100</v>
      </c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</row>
    <row r="59" spans="1:60" ht="15" customHeight="1" x14ac:dyDescent="0.2">
      <c r="A59" s="122"/>
      <c r="B59" s="114"/>
      <c r="C59" s="88" t="s">
        <v>170</v>
      </c>
      <c r="D59" s="89"/>
      <c r="E59" s="89" t="s">
        <v>131</v>
      </c>
      <c r="F59" s="89">
        <v>3</v>
      </c>
      <c r="G59" s="89" t="s">
        <v>131</v>
      </c>
      <c r="H59" s="89" t="s">
        <v>131</v>
      </c>
      <c r="I59" s="89" t="s">
        <v>131</v>
      </c>
      <c r="J59" s="90" t="s">
        <v>131</v>
      </c>
      <c r="K59" s="117">
        <v>111</v>
      </c>
      <c r="L59" s="324" t="s">
        <v>171</v>
      </c>
      <c r="M59" s="324"/>
      <c r="N59" s="94">
        <f>N60</f>
        <v>298000</v>
      </c>
      <c r="O59" s="94">
        <f t="shared" si="0"/>
        <v>-105000</v>
      </c>
      <c r="P59" s="94">
        <v>193000</v>
      </c>
      <c r="Q59" s="95">
        <f t="shared" si="1"/>
        <v>64.765100671140942</v>
      </c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</row>
    <row r="60" spans="1:60" ht="12.75" customHeight="1" x14ac:dyDescent="0.2">
      <c r="A60" s="96"/>
      <c r="B60" s="96" t="s">
        <v>136</v>
      </c>
      <c r="C60" s="96"/>
      <c r="D60" s="97"/>
      <c r="E60" s="97"/>
      <c r="F60" s="97"/>
      <c r="G60" s="97"/>
      <c r="H60" s="97"/>
      <c r="I60" s="97"/>
      <c r="J60" s="98"/>
      <c r="K60" s="99">
        <v>111</v>
      </c>
      <c r="L60" s="100" t="s">
        <v>168</v>
      </c>
      <c r="M60" s="101"/>
      <c r="N60" s="102">
        <f>N61</f>
        <v>298000</v>
      </c>
      <c r="O60" s="102">
        <f t="shared" si="0"/>
        <v>-105000</v>
      </c>
      <c r="P60" s="102">
        <v>193000</v>
      </c>
      <c r="Q60" s="103">
        <f t="shared" si="1"/>
        <v>64.765100671140942</v>
      </c>
    </row>
    <row r="61" spans="1:60" ht="12.75" customHeight="1" x14ac:dyDescent="0.2">
      <c r="A61" s="104"/>
      <c r="B61" s="104" t="s">
        <v>138</v>
      </c>
      <c r="C61" s="104"/>
      <c r="D61" s="118"/>
      <c r="E61" s="118"/>
      <c r="F61" s="118"/>
      <c r="G61" s="118"/>
      <c r="H61" s="118"/>
      <c r="I61" s="118"/>
      <c r="J61" s="119"/>
      <c r="K61" s="107"/>
      <c r="L61" s="108">
        <v>3</v>
      </c>
      <c r="M61" s="109" t="s">
        <v>14</v>
      </c>
      <c r="N61" s="110">
        <f>N62</f>
        <v>298000</v>
      </c>
      <c r="O61" s="110">
        <f t="shared" si="0"/>
        <v>-105000</v>
      </c>
      <c r="P61" s="110">
        <f>P62</f>
        <v>193000</v>
      </c>
      <c r="Q61" s="111">
        <f t="shared" si="1"/>
        <v>64.765100671140942</v>
      </c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</row>
    <row r="62" spans="1:60" ht="12.75" customHeight="1" x14ac:dyDescent="0.2">
      <c r="A62" s="104"/>
      <c r="B62" s="104" t="s">
        <v>138</v>
      </c>
      <c r="C62" s="104"/>
      <c r="D62" s="105"/>
      <c r="E62" s="105"/>
      <c r="F62" s="105">
        <v>3</v>
      </c>
      <c r="G62" s="105"/>
      <c r="H62" s="105"/>
      <c r="I62" s="105"/>
      <c r="J62" s="106"/>
      <c r="K62" s="107"/>
      <c r="L62" s="108">
        <v>31</v>
      </c>
      <c r="M62" s="109" t="s">
        <v>172</v>
      </c>
      <c r="N62" s="110">
        <f>N63+N64</f>
        <v>298000</v>
      </c>
      <c r="O62" s="110">
        <f t="shared" si="0"/>
        <v>-105000</v>
      </c>
      <c r="P62" s="110">
        <f>P63+P64+P65</f>
        <v>193000</v>
      </c>
      <c r="Q62" s="111">
        <f t="shared" si="1"/>
        <v>64.765100671140942</v>
      </c>
    </row>
    <row r="63" spans="1:60" ht="12.75" customHeight="1" x14ac:dyDescent="0.2">
      <c r="A63" s="114"/>
      <c r="B63" s="114" t="s">
        <v>138</v>
      </c>
      <c r="C63" s="104"/>
      <c r="D63" s="115"/>
      <c r="E63" s="105"/>
      <c r="F63" s="105">
        <v>3</v>
      </c>
      <c r="G63" s="105"/>
      <c r="H63" s="105"/>
      <c r="I63" s="105"/>
      <c r="J63" s="106"/>
      <c r="K63" s="107"/>
      <c r="L63" s="108">
        <v>311</v>
      </c>
      <c r="M63" s="109" t="s">
        <v>67</v>
      </c>
      <c r="N63" s="110">
        <v>255000</v>
      </c>
      <c r="O63" s="110">
        <f t="shared" si="0"/>
        <v>-95000</v>
      </c>
      <c r="P63" s="110">
        <v>160000</v>
      </c>
      <c r="Q63" s="111">
        <f t="shared" si="1"/>
        <v>62.745098039215684</v>
      </c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</row>
    <row r="64" spans="1:60" ht="12.75" customHeight="1" x14ac:dyDescent="0.2">
      <c r="A64" s="114"/>
      <c r="B64" s="114"/>
      <c r="C64" s="104"/>
      <c r="D64" s="115"/>
      <c r="E64" s="105"/>
      <c r="F64" s="105">
        <v>3</v>
      </c>
      <c r="G64" s="105"/>
      <c r="H64" s="105"/>
      <c r="I64" s="105"/>
      <c r="J64" s="106"/>
      <c r="K64" s="124"/>
      <c r="L64" s="125">
        <v>313</v>
      </c>
      <c r="M64" s="126" t="s">
        <v>69</v>
      </c>
      <c r="N64" s="139">
        <v>43000</v>
      </c>
      <c r="O64" s="139">
        <f t="shared" si="0"/>
        <v>-12000</v>
      </c>
      <c r="P64" s="110">
        <v>31000</v>
      </c>
      <c r="Q64" s="111">
        <f t="shared" si="1"/>
        <v>72.093023255813947</v>
      </c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  <c r="BE64" s="112"/>
      <c r="BF64" s="112"/>
      <c r="BG64" s="112"/>
      <c r="BH64" s="112"/>
    </row>
    <row r="65" spans="1:60" ht="12.75" customHeight="1" x14ac:dyDescent="0.2">
      <c r="A65" s="114"/>
      <c r="B65" s="114"/>
      <c r="C65" s="104"/>
      <c r="D65" s="115"/>
      <c r="E65" s="105"/>
      <c r="F65" s="105"/>
      <c r="G65" s="105"/>
      <c r="H65" s="105"/>
      <c r="I65" s="105"/>
      <c r="J65" s="106"/>
      <c r="K65" s="124"/>
      <c r="L65" s="125">
        <v>321</v>
      </c>
      <c r="M65" s="126" t="s">
        <v>564</v>
      </c>
      <c r="N65" s="139">
        <v>0</v>
      </c>
      <c r="O65" s="139">
        <f t="shared" si="0"/>
        <v>2000</v>
      </c>
      <c r="P65" s="139">
        <v>2000</v>
      </c>
      <c r="Q65" s="140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/>
      <c r="BF65" s="112"/>
      <c r="BG65" s="112"/>
      <c r="BH65" s="112"/>
    </row>
    <row r="66" spans="1:60" ht="12.75" customHeight="1" x14ac:dyDescent="0.2">
      <c r="A66" s="114"/>
      <c r="B66" s="114"/>
      <c r="C66" s="88" t="s">
        <v>173</v>
      </c>
      <c r="D66" s="89"/>
      <c r="E66" s="89" t="s">
        <v>131</v>
      </c>
      <c r="F66" s="89">
        <v>3</v>
      </c>
      <c r="G66" s="89" t="s">
        <v>131</v>
      </c>
      <c r="H66" s="89" t="s">
        <v>131</v>
      </c>
      <c r="I66" s="89" t="s">
        <v>131</v>
      </c>
      <c r="J66" s="90" t="s">
        <v>131</v>
      </c>
      <c r="K66" s="117">
        <v>111</v>
      </c>
      <c r="L66" s="92" t="s">
        <v>174</v>
      </c>
      <c r="M66" s="93"/>
      <c r="N66" s="94">
        <f>N67</f>
        <v>240246</v>
      </c>
      <c r="O66" s="94">
        <f t="shared" si="0"/>
        <v>45954</v>
      </c>
      <c r="P66" s="94">
        <v>286200</v>
      </c>
      <c r="Q66" s="95">
        <f t="shared" si="1"/>
        <v>119.12789390874354</v>
      </c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2"/>
      <c r="AS66" s="112"/>
      <c r="AT66" s="112"/>
      <c r="AU66" s="112"/>
      <c r="AV66" s="112"/>
      <c r="AW66" s="112"/>
      <c r="AX66" s="112"/>
      <c r="AY66" s="112"/>
      <c r="AZ66" s="112"/>
      <c r="BA66" s="112"/>
      <c r="BB66" s="112"/>
      <c r="BC66" s="112"/>
      <c r="BD66" s="112"/>
      <c r="BE66" s="112"/>
      <c r="BF66" s="112"/>
      <c r="BG66" s="112"/>
      <c r="BH66" s="112"/>
    </row>
    <row r="67" spans="1:60" ht="12.75" customHeight="1" x14ac:dyDescent="0.2">
      <c r="A67" s="114"/>
      <c r="B67" s="114"/>
      <c r="C67" s="96"/>
      <c r="D67" s="97"/>
      <c r="E67" s="97"/>
      <c r="F67" s="97"/>
      <c r="G67" s="97"/>
      <c r="H67" s="97"/>
      <c r="I67" s="97"/>
      <c r="J67" s="98"/>
      <c r="K67" s="99">
        <v>111</v>
      </c>
      <c r="L67" s="100" t="s">
        <v>175</v>
      </c>
      <c r="M67" s="101"/>
      <c r="N67" s="102">
        <f>N68</f>
        <v>240246</v>
      </c>
      <c r="O67" s="102">
        <f t="shared" si="0"/>
        <v>45954</v>
      </c>
      <c r="P67" s="102">
        <v>286200</v>
      </c>
      <c r="Q67" s="103">
        <f t="shared" si="1"/>
        <v>119.12789390874354</v>
      </c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  <c r="BA67" s="112"/>
      <c r="BB67" s="112"/>
      <c r="BC67" s="112"/>
      <c r="BD67" s="112"/>
      <c r="BE67" s="112"/>
      <c r="BF67" s="112"/>
      <c r="BG67" s="112"/>
      <c r="BH67" s="112"/>
    </row>
    <row r="68" spans="1:60" ht="12.75" customHeight="1" x14ac:dyDescent="0.2">
      <c r="A68" s="114"/>
      <c r="B68" s="114"/>
      <c r="C68" s="104"/>
      <c r="D68" s="118"/>
      <c r="E68" s="118"/>
      <c r="F68" s="118"/>
      <c r="G68" s="118"/>
      <c r="H68" s="118"/>
      <c r="I68" s="118"/>
      <c r="J68" s="119"/>
      <c r="K68" s="107"/>
      <c r="L68" s="108">
        <v>3</v>
      </c>
      <c r="M68" s="109" t="s">
        <v>14</v>
      </c>
      <c r="N68" s="110">
        <f>N69</f>
        <v>240246</v>
      </c>
      <c r="O68" s="110">
        <f t="shared" si="0"/>
        <v>45954</v>
      </c>
      <c r="P68" s="110">
        <v>286200</v>
      </c>
      <c r="Q68" s="111">
        <f t="shared" si="1"/>
        <v>119.12789390874354</v>
      </c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</row>
    <row r="69" spans="1:60" ht="12.75" customHeight="1" x14ac:dyDescent="0.2">
      <c r="A69" s="114"/>
      <c r="B69" s="114"/>
      <c r="C69" s="104"/>
      <c r="D69" s="141"/>
      <c r="E69" s="105"/>
      <c r="F69" s="105">
        <v>3</v>
      </c>
      <c r="G69" s="105"/>
      <c r="H69" s="105"/>
      <c r="I69" s="105"/>
      <c r="J69" s="106"/>
      <c r="K69" s="107"/>
      <c r="L69" s="108">
        <v>31</v>
      </c>
      <c r="M69" s="109" t="s">
        <v>176</v>
      </c>
      <c r="N69" s="110">
        <f>N70+N71+N72+N73</f>
        <v>240246</v>
      </c>
      <c r="O69" s="110">
        <f t="shared" si="0"/>
        <v>45954</v>
      </c>
      <c r="P69" s="110">
        <f>P70+P71+P72+P73+P74</f>
        <v>286200</v>
      </c>
      <c r="Q69" s="111">
        <f t="shared" si="1"/>
        <v>119.12789390874354</v>
      </c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</row>
    <row r="70" spans="1:60" ht="12.75" customHeight="1" x14ac:dyDescent="0.2">
      <c r="A70" s="114"/>
      <c r="B70" s="114"/>
      <c r="C70" s="104"/>
      <c r="D70" s="142"/>
      <c r="E70" s="105"/>
      <c r="F70" s="105">
        <v>3</v>
      </c>
      <c r="G70" s="105"/>
      <c r="H70" s="105"/>
      <c r="I70" s="105"/>
      <c r="J70" s="106"/>
      <c r="K70" s="107"/>
      <c r="L70" s="108">
        <v>311</v>
      </c>
      <c r="M70" s="109" t="s">
        <v>67</v>
      </c>
      <c r="N70" s="110">
        <v>196777</v>
      </c>
      <c r="O70" s="110">
        <f t="shared" si="0"/>
        <v>29223</v>
      </c>
      <c r="P70" s="110">
        <v>226000</v>
      </c>
      <c r="Q70" s="111">
        <f t="shared" si="1"/>
        <v>114.85082098009423</v>
      </c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/>
      <c r="BF70" s="112"/>
      <c r="BG70" s="112"/>
      <c r="BH70" s="112"/>
    </row>
    <row r="71" spans="1:60" ht="12.75" customHeight="1" x14ac:dyDescent="0.2">
      <c r="A71" s="114"/>
      <c r="B71" s="114"/>
      <c r="C71" s="114"/>
      <c r="D71" s="114"/>
      <c r="E71" s="114"/>
      <c r="F71" s="114">
        <v>3</v>
      </c>
      <c r="G71" s="114"/>
      <c r="H71" s="114"/>
      <c r="I71" s="114"/>
      <c r="J71" s="114"/>
      <c r="K71" s="114"/>
      <c r="L71" s="122">
        <v>313</v>
      </c>
      <c r="M71" s="114" t="s">
        <v>69</v>
      </c>
      <c r="N71" s="139">
        <v>32469</v>
      </c>
      <c r="O71" s="139">
        <f t="shared" si="0"/>
        <v>10531</v>
      </c>
      <c r="P71" s="110">
        <v>43000</v>
      </c>
      <c r="Q71" s="111">
        <f t="shared" si="1"/>
        <v>132.43401398256799</v>
      </c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</row>
    <row r="72" spans="1:60" ht="12.75" customHeight="1" x14ac:dyDescent="0.2">
      <c r="A72" s="114"/>
      <c r="B72" s="114"/>
      <c r="C72" s="114"/>
      <c r="D72" s="114"/>
      <c r="E72" s="114"/>
      <c r="F72" s="114">
        <v>3</v>
      </c>
      <c r="G72" s="114"/>
      <c r="H72" s="114"/>
      <c r="I72" s="114"/>
      <c r="J72" s="114"/>
      <c r="K72" s="114"/>
      <c r="L72" s="122">
        <v>321</v>
      </c>
      <c r="M72" s="114" t="s">
        <v>169</v>
      </c>
      <c r="N72" s="139">
        <v>6000</v>
      </c>
      <c r="O72" s="139">
        <f t="shared" ref="O72:O135" si="2">P72-N72</f>
        <v>2200</v>
      </c>
      <c r="P72" s="110">
        <v>8200</v>
      </c>
      <c r="Q72" s="111">
        <f t="shared" si="1"/>
        <v>136.66666666666666</v>
      </c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</row>
    <row r="73" spans="1:60" ht="12.75" customHeight="1" x14ac:dyDescent="0.2">
      <c r="A73" s="114"/>
      <c r="B73" s="114"/>
      <c r="C73" s="114"/>
      <c r="D73" s="114"/>
      <c r="E73" s="114"/>
      <c r="F73" s="114">
        <v>3</v>
      </c>
      <c r="G73" s="114"/>
      <c r="H73" s="114"/>
      <c r="I73" s="114"/>
      <c r="J73" s="114"/>
      <c r="K73" s="114"/>
      <c r="L73" s="122">
        <v>322</v>
      </c>
      <c r="M73" s="114" t="s">
        <v>177</v>
      </c>
      <c r="N73" s="139">
        <v>5000</v>
      </c>
      <c r="O73" s="139">
        <f t="shared" si="2"/>
        <v>0</v>
      </c>
      <c r="P73" s="110">
        <v>5000</v>
      </c>
      <c r="Q73" s="111">
        <f t="shared" ref="Q73:Q136" si="3">P73/N73*100</f>
        <v>100</v>
      </c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</row>
    <row r="74" spans="1:60" ht="12.75" customHeight="1" x14ac:dyDescent="0.2">
      <c r="A74" s="114"/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22">
        <v>323</v>
      </c>
      <c r="M74" s="114" t="s">
        <v>569</v>
      </c>
      <c r="N74" s="139"/>
      <c r="O74" s="139">
        <f t="shared" si="2"/>
        <v>4000</v>
      </c>
      <c r="P74" s="139">
        <v>4000</v>
      </c>
      <c r="Q74" s="140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</row>
    <row r="75" spans="1:60" ht="15.75" customHeight="1" x14ac:dyDescent="0.25">
      <c r="A75" s="122"/>
      <c r="B75" s="114"/>
      <c r="C75" s="83" t="s">
        <v>178</v>
      </c>
      <c r="D75" s="84">
        <v>1</v>
      </c>
      <c r="E75" s="84" t="s">
        <v>131</v>
      </c>
      <c r="F75" s="84"/>
      <c r="G75" s="84" t="s">
        <v>131</v>
      </c>
      <c r="H75" s="84" t="s">
        <v>131</v>
      </c>
      <c r="I75" s="84" t="s">
        <v>131</v>
      </c>
      <c r="J75" s="85" t="s">
        <v>131</v>
      </c>
      <c r="K75" s="83"/>
      <c r="L75" s="329" t="s">
        <v>179</v>
      </c>
      <c r="M75" s="329"/>
      <c r="N75" s="86">
        <f>N76+N82+N88+N93+N98+N103</f>
        <v>98000</v>
      </c>
      <c r="O75" s="86">
        <f t="shared" si="2"/>
        <v>-6000</v>
      </c>
      <c r="P75" s="87">
        <f>P76+P82+P88+P93+P98+P103</f>
        <v>92000</v>
      </c>
      <c r="Q75" s="87">
        <f t="shared" si="3"/>
        <v>93.877551020408163</v>
      </c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</row>
    <row r="76" spans="1:60" ht="12.75" customHeight="1" x14ac:dyDescent="0.2">
      <c r="A76" s="91">
        <v>6</v>
      </c>
      <c r="B76" s="88" t="s">
        <v>129</v>
      </c>
      <c r="C76" s="88" t="s">
        <v>180</v>
      </c>
      <c r="D76" s="89">
        <v>1</v>
      </c>
      <c r="E76" s="89" t="s">
        <v>131</v>
      </c>
      <c r="F76" s="89"/>
      <c r="G76" s="89" t="s">
        <v>131</v>
      </c>
      <c r="H76" s="89" t="s">
        <v>131</v>
      </c>
      <c r="I76" s="89" t="s">
        <v>131</v>
      </c>
      <c r="J76" s="90" t="s">
        <v>131</v>
      </c>
      <c r="K76" s="117">
        <v>111</v>
      </c>
      <c r="L76" s="324" t="s">
        <v>181</v>
      </c>
      <c r="M76" s="324"/>
      <c r="N76" s="94">
        <f>N77</f>
        <v>5000</v>
      </c>
      <c r="O76" s="94">
        <f t="shared" si="2"/>
        <v>3000</v>
      </c>
      <c r="P76" s="94">
        <v>8000</v>
      </c>
      <c r="Q76" s="95">
        <f t="shared" si="3"/>
        <v>160</v>
      </c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</row>
    <row r="77" spans="1:60" ht="12.75" customHeight="1" x14ac:dyDescent="0.2">
      <c r="A77" s="96"/>
      <c r="B77" s="96" t="s">
        <v>136</v>
      </c>
      <c r="C77" s="96"/>
      <c r="D77" s="97"/>
      <c r="E77" s="97"/>
      <c r="F77" s="97"/>
      <c r="G77" s="97"/>
      <c r="H77" s="97"/>
      <c r="I77" s="97"/>
      <c r="J77" s="98"/>
      <c r="K77" s="99">
        <v>111</v>
      </c>
      <c r="L77" s="100" t="s">
        <v>175</v>
      </c>
      <c r="M77" s="101"/>
      <c r="N77" s="102">
        <f>N78</f>
        <v>5000</v>
      </c>
      <c r="O77" s="102">
        <f t="shared" si="2"/>
        <v>3000</v>
      </c>
      <c r="P77" s="102">
        <v>8000</v>
      </c>
      <c r="Q77" s="103">
        <f t="shared" si="3"/>
        <v>160</v>
      </c>
    </row>
    <row r="78" spans="1:60" ht="12.75" customHeight="1" x14ac:dyDescent="0.2">
      <c r="A78" s="104"/>
      <c r="B78" s="104" t="s">
        <v>138</v>
      </c>
      <c r="C78" s="104"/>
      <c r="D78" s="118"/>
      <c r="E78" s="118"/>
      <c r="F78" s="118"/>
      <c r="G78" s="118"/>
      <c r="H78" s="118"/>
      <c r="I78" s="118"/>
      <c r="J78" s="119"/>
      <c r="K78" s="107"/>
      <c r="L78" s="108">
        <v>3</v>
      </c>
      <c r="M78" s="109" t="s">
        <v>14</v>
      </c>
      <c r="N78" s="110">
        <f>N79</f>
        <v>5000</v>
      </c>
      <c r="O78" s="110">
        <f t="shared" si="2"/>
        <v>3000</v>
      </c>
      <c r="P78" s="110">
        <v>8000</v>
      </c>
      <c r="Q78" s="111">
        <f t="shared" si="3"/>
        <v>160</v>
      </c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</row>
    <row r="79" spans="1:60" ht="12.75" customHeight="1" x14ac:dyDescent="0.2">
      <c r="A79" s="104"/>
      <c r="B79" s="104" t="s">
        <v>138</v>
      </c>
      <c r="C79" s="104"/>
      <c r="D79" s="105"/>
      <c r="E79" s="105"/>
      <c r="F79" s="105"/>
      <c r="G79" s="105"/>
      <c r="H79" s="105"/>
      <c r="I79" s="105"/>
      <c r="J79" s="106"/>
      <c r="K79" s="107"/>
      <c r="L79" s="108">
        <v>32</v>
      </c>
      <c r="M79" s="109" t="s">
        <v>70</v>
      </c>
      <c r="N79" s="110">
        <f>N80+N81</f>
        <v>5000</v>
      </c>
      <c r="O79" s="110">
        <f t="shared" si="2"/>
        <v>3000</v>
      </c>
      <c r="P79" s="110">
        <v>8000</v>
      </c>
      <c r="Q79" s="111">
        <f t="shared" si="3"/>
        <v>160</v>
      </c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</row>
    <row r="80" spans="1:60" ht="12.75" customHeight="1" x14ac:dyDescent="0.2">
      <c r="A80" s="114"/>
      <c r="B80" s="114" t="s">
        <v>138</v>
      </c>
      <c r="C80" s="104"/>
      <c r="D80" s="115">
        <v>1</v>
      </c>
      <c r="E80" s="105"/>
      <c r="F80" s="105"/>
      <c r="G80" s="105"/>
      <c r="H80" s="105"/>
      <c r="I80" s="105"/>
      <c r="J80" s="106"/>
      <c r="K80" s="107"/>
      <c r="L80" s="108">
        <v>322</v>
      </c>
      <c r="M80" s="109" t="s">
        <v>182</v>
      </c>
      <c r="N80" s="143">
        <v>3000</v>
      </c>
      <c r="O80" s="110">
        <f t="shared" si="2"/>
        <v>3000</v>
      </c>
      <c r="P80" s="110">
        <v>6000</v>
      </c>
      <c r="Q80" s="111">
        <f t="shared" si="3"/>
        <v>200</v>
      </c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</row>
    <row r="81" spans="1:60" ht="12.75" customHeight="1" x14ac:dyDescent="0.2">
      <c r="A81" s="114"/>
      <c r="B81" s="114"/>
      <c r="C81" s="104"/>
      <c r="D81" s="115">
        <v>1</v>
      </c>
      <c r="E81" s="105"/>
      <c r="F81" s="105"/>
      <c r="G81" s="105"/>
      <c r="H81" s="105"/>
      <c r="I81" s="105"/>
      <c r="J81" s="106"/>
      <c r="K81" s="124"/>
      <c r="L81" s="125">
        <v>322</v>
      </c>
      <c r="M81" s="126" t="s">
        <v>183</v>
      </c>
      <c r="N81" s="144">
        <v>2000</v>
      </c>
      <c r="O81" s="139">
        <f t="shared" si="2"/>
        <v>0</v>
      </c>
      <c r="P81" s="110">
        <v>2000</v>
      </c>
      <c r="Q81" s="140">
        <f t="shared" si="3"/>
        <v>100</v>
      </c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</row>
    <row r="82" spans="1:60" ht="12.75" customHeight="1" x14ac:dyDescent="0.2">
      <c r="A82" s="91">
        <v>8</v>
      </c>
      <c r="B82" s="88" t="s">
        <v>129</v>
      </c>
      <c r="C82" s="88" t="s">
        <v>184</v>
      </c>
      <c r="D82" s="89">
        <v>1</v>
      </c>
      <c r="E82" s="89" t="s">
        <v>131</v>
      </c>
      <c r="F82" s="89"/>
      <c r="G82" s="89" t="s">
        <v>131</v>
      </c>
      <c r="H82" s="89" t="s">
        <v>131</v>
      </c>
      <c r="I82" s="89" t="s">
        <v>131</v>
      </c>
      <c r="J82" s="90" t="s">
        <v>131</v>
      </c>
      <c r="K82" s="117">
        <v>111</v>
      </c>
      <c r="L82" s="324" t="s">
        <v>185</v>
      </c>
      <c r="M82" s="324"/>
      <c r="N82" s="94">
        <f>N83</f>
        <v>5000</v>
      </c>
      <c r="O82" s="94">
        <f t="shared" si="2"/>
        <v>1000</v>
      </c>
      <c r="P82" s="94">
        <v>6000</v>
      </c>
      <c r="Q82" s="95">
        <f t="shared" si="3"/>
        <v>120</v>
      </c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</row>
    <row r="83" spans="1:60" ht="12.75" customHeight="1" x14ac:dyDescent="0.2">
      <c r="A83" s="96"/>
      <c r="B83" s="96" t="s">
        <v>136</v>
      </c>
      <c r="C83" s="96"/>
      <c r="D83" s="97"/>
      <c r="E83" s="97"/>
      <c r="F83" s="97"/>
      <c r="G83" s="97"/>
      <c r="H83" s="97"/>
      <c r="I83" s="97"/>
      <c r="J83" s="98"/>
      <c r="K83" s="99">
        <v>111</v>
      </c>
      <c r="L83" s="100" t="s">
        <v>175</v>
      </c>
      <c r="M83" s="101"/>
      <c r="N83" s="102">
        <f>N84</f>
        <v>5000</v>
      </c>
      <c r="O83" s="102">
        <f t="shared" si="2"/>
        <v>1000</v>
      </c>
      <c r="P83" s="102">
        <v>6000</v>
      </c>
      <c r="Q83" s="103">
        <f t="shared" si="3"/>
        <v>120</v>
      </c>
    </row>
    <row r="84" spans="1:60" ht="12.75" customHeight="1" x14ac:dyDescent="0.2">
      <c r="A84" s="104"/>
      <c r="B84" s="104" t="s">
        <v>138</v>
      </c>
      <c r="C84" s="104"/>
      <c r="D84" s="118"/>
      <c r="E84" s="118"/>
      <c r="F84" s="118"/>
      <c r="G84" s="118"/>
      <c r="H84" s="118"/>
      <c r="I84" s="118"/>
      <c r="J84" s="119"/>
      <c r="K84" s="107"/>
      <c r="L84" s="108">
        <v>3</v>
      </c>
      <c r="M84" s="109" t="s">
        <v>14</v>
      </c>
      <c r="N84" s="110">
        <f>N85</f>
        <v>5000</v>
      </c>
      <c r="O84" s="110">
        <f t="shared" si="2"/>
        <v>1000</v>
      </c>
      <c r="P84" s="110">
        <v>6000</v>
      </c>
      <c r="Q84" s="111">
        <f t="shared" si="3"/>
        <v>120</v>
      </c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</row>
    <row r="85" spans="1:60" ht="12.75" customHeight="1" x14ac:dyDescent="0.2">
      <c r="A85" s="104"/>
      <c r="B85" s="104" t="s">
        <v>138</v>
      </c>
      <c r="C85" s="104"/>
      <c r="D85" s="105">
        <v>1</v>
      </c>
      <c r="E85" s="105"/>
      <c r="F85" s="105"/>
      <c r="G85" s="105"/>
      <c r="H85" s="105"/>
      <c r="I85" s="105"/>
      <c r="J85" s="106"/>
      <c r="K85" s="107"/>
      <c r="L85" s="108">
        <v>32</v>
      </c>
      <c r="M85" s="109" t="s">
        <v>70</v>
      </c>
      <c r="N85" s="110">
        <f>N86+N87</f>
        <v>5000</v>
      </c>
      <c r="O85" s="110">
        <f t="shared" si="2"/>
        <v>1000</v>
      </c>
      <c r="P85" s="110">
        <v>6000</v>
      </c>
      <c r="Q85" s="111">
        <f t="shared" si="3"/>
        <v>120</v>
      </c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</row>
    <row r="86" spans="1:60" ht="12.75" customHeight="1" x14ac:dyDescent="0.2">
      <c r="A86" s="114"/>
      <c r="B86" s="114" t="s">
        <v>138</v>
      </c>
      <c r="C86" s="104"/>
      <c r="D86" s="115">
        <v>1</v>
      </c>
      <c r="E86" s="105"/>
      <c r="F86" s="105"/>
      <c r="G86" s="105"/>
      <c r="H86" s="105"/>
      <c r="I86" s="105"/>
      <c r="J86" s="106"/>
      <c r="K86" s="107"/>
      <c r="L86" s="108">
        <v>322</v>
      </c>
      <c r="M86" s="109" t="s">
        <v>186</v>
      </c>
      <c r="N86" s="143">
        <v>3000</v>
      </c>
      <c r="O86" s="110">
        <f t="shared" si="2"/>
        <v>1000</v>
      </c>
      <c r="P86" s="110">
        <v>4000</v>
      </c>
      <c r="Q86" s="111">
        <f t="shared" si="3"/>
        <v>133.33333333333331</v>
      </c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</row>
    <row r="87" spans="1:60" ht="12.75" customHeight="1" x14ac:dyDescent="0.2">
      <c r="A87" s="114"/>
      <c r="B87" s="114"/>
      <c r="C87" s="104"/>
      <c r="D87" s="115">
        <v>1</v>
      </c>
      <c r="E87" s="105"/>
      <c r="F87" s="105"/>
      <c r="G87" s="105"/>
      <c r="H87" s="105"/>
      <c r="I87" s="105"/>
      <c r="J87" s="106"/>
      <c r="K87" s="124"/>
      <c r="L87" s="125">
        <v>322</v>
      </c>
      <c r="M87" s="126" t="s">
        <v>187</v>
      </c>
      <c r="N87" s="144">
        <v>2000</v>
      </c>
      <c r="O87" s="139">
        <f t="shared" si="2"/>
        <v>0</v>
      </c>
      <c r="P87" s="144">
        <v>2000</v>
      </c>
      <c r="Q87" s="140">
        <f t="shared" si="3"/>
        <v>100</v>
      </c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</row>
    <row r="88" spans="1:60" ht="12.75" customHeight="1" x14ac:dyDescent="0.2">
      <c r="A88" s="88" t="s">
        <v>188</v>
      </c>
      <c r="B88" s="88" t="s">
        <v>129</v>
      </c>
      <c r="C88" s="88" t="s">
        <v>189</v>
      </c>
      <c r="D88" s="89">
        <v>1</v>
      </c>
      <c r="E88" s="89" t="s">
        <v>131</v>
      </c>
      <c r="F88" s="89"/>
      <c r="G88" s="89" t="s">
        <v>131</v>
      </c>
      <c r="H88" s="89" t="s">
        <v>131</v>
      </c>
      <c r="I88" s="89" t="s">
        <v>131</v>
      </c>
      <c r="J88" s="90" t="s">
        <v>131</v>
      </c>
      <c r="K88" s="117">
        <v>111</v>
      </c>
      <c r="L88" s="324" t="s">
        <v>190</v>
      </c>
      <c r="M88" s="324"/>
      <c r="N88" s="94">
        <f>N89</f>
        <v>60000</v>
      </c>
      <c r="O88" s="94">
        <f t="shared" si="2"/>
        <v>0</v>
      </c>
      <c r="P88" s="94">
        <v>60000</v>
      </c>
      <c r="Q88" s="95">
        <f t="shared" si="3"/>
        <v>100</v>
      </c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</row>
    <row r="89" spans="1:60" ht="12.75" customHeight="1" x14ac:dyDescent="0.2">
      <c r="A89" s="96"/>
      <c r="B89" s="96" t="s">
        <v>136</v>
      </c>
      <c r="C89" s="96"/>
      <c r="D89" s="97"/>
      <c r="E89" s="97"/>
      <c r="F89" s="97"/>
      <c r="G89" s="97"/>
      <c r="H89" s="97"/>
      <c r="I89" s="97"/>
      <c r="J89" s="98"/>
      <c r="K89" s="99">
        <v>111</v>
      </c>
      <c r="L89" s="100" t="s">
        <v>175</v>
      </c>
      <c r="M89" s="101"/>
      <c r="N89" s="102">
        <f>N90</f>
        <v>60000</v>
      </c>
      <c r="O89" s="102">
        <f t="shared" si="2"/>
        <v>0</v>
      </c>
      <c r="P89" s="102">
        <v>60000</v>
      </c>
      <c r="Q89" s="103">
        <f t="shared" si="3"/>
        <v>100</v>
      </c>
    </row>
    <row r="90" spans="1:60" ht="12.75" customHeight="1" x14ac:dyDescent="0.2">
      <c r="A90" s="104"/>
      <c r="B90" s="104" t="s">
        <v>138</v>
      </c>
      <c r="C90" s="104"/>
      <c r="D90" s="118"/>
      <c r="E90" s="118"/>
      <c r="F90" s="118"/>
      <c r="G90" s="118"/>
      <c r="H90" s="118"/>
      <c r="I90" s="118"/>
      <c r="J90" s="119"/>
      <c r="K90" s="107"/>
      <c r="L90" s="108">
        <v>3</v>
      </c>
      <c r="M90" s="109" t="s">
        <v>14</v>
      </c>
      <c r="N90" s="110">
        <f>N91</f>
        <v>60000</v>
      </c>
      <c r="O90" s="110">
        <f t="shared" si="2"/>
        <v>0</v>
      </c>
      <c r="P90" s="110">
        <v>60000</v>
      </c>
      <c r="Q90" s="111">
        <f t="shared" si="3"/>
        <v>100</v>
      </c>
      <c r="R90" s="110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</row>
    <row r="91" spans="1:60" ht="12.75" customHeight="1" x14ac:dyDescent="0.2">
      <c r="A91" s="104"/>
      <c r="B91" s="104" t="s">
        <v>138</v>
      </c>
      <c r="C91" s="104"/>
      <c r="D91" s="105">
        <v>1</v>
      </c>
      <c r="E91" s="105"/>
      <c r="F91" s="105"/>
      <c r="G91" s="105"/>
      <c r="H91" s="105"/>
      <c r="I91" s="105"/>
      <c r="J91" s="106"/>
      <c r="K91" s="107"/>
      <c r="L91" s="108">
        <v>32</v>
      </c>
      <c r="M91" s="109" t="s">
        <v>70</v>
      </c>
      <c r="N91" s="110">
        <f>N92</f>
        <v>60000</v>
      </c>
      <c r="O91" s="110">
        <f t="shared" si="2"/>
        <v>0</v>
      </c>
      <c r="P91" s="110">
        <v>60000</v>
      </c>
      <c r="Q91" s="111">
        <f t="shared" si="3"/>
        <v>100</v>
      </c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</row>
    <row r="92" spans="1:60" ht="12.75" customHeight="1" x14ac:dyDescent="0.2">
      <c r="A92" s="114"/>
      <c r="B92" s="114" t="s">
        <v>138</v>
      </c>
      <c r="C92" s="104"/>
      <c r="D92" s="115">
        <v>1</v>
      </c>
      <c r="E92" s="105"/>
      <c r="F92" s="105"/>
      <c r="G92" s="105"/>
      <c r="H92" s="105"/>
      <c r="I92" s="105"/>
      <c r="J92" s="106"/>
      <c r="K92" s="107"/>
      <c r="L92" s="108">
        <v>322</v>
      </c>
      <c r="M92" s="109" t="s">
        <v>72</v>
      </c>
      <c r="N92" s="143">
        <v>60000</v>
      </c>
      <c r="O92" s="110">
        <f t="shared" si="2"/>
        <v>0</v>
      </c>
      <c r="P92" s="143">
        <v>60000</v>
      </c>
      <c r="Q92" s="111">
        <f t="shared" si="3"/>
        <v>100</v>
      </c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</row>
    <row r="93" spans="1:60" ht="15" customHeight="1" x14ac:dyDescent="0.2">
      <c r="A93" s="114"/>
      <c r="B93" s="114"/>
      <c r="C93" s="88" t="s">
        <v>191</v>
      </c>
      <c r="D93" s="89">
        <v>1</v>
      </c>
      <c r="E93" s="89" t="s">
        <v>131</v>
      </c>
      <c r="F93" s="89"/>
      <c r="G93" s="89" t="s">
        <v>131</v>
      </c>
      <c r="H93" s="89" t="s">
        <v>131</v>
      </c>
      <c r="I93" s="89" t="s">
        <v>131</v>
      </c>
      <c r="J93" s="90" t="s">
        <v>131</v>
      </c>
      <c r="K93" s="117">
        <v>111</v>
      </c>
      <c r="L93" s="324" t="s">
        <v>192</v>
      </c>
      <c r="M93" s="324"/>
      <c r="N93" s="94">
        <f>N94</f>
        <v>5000</v>
      </c>
      <c r="O93" s="94">
        <f t="shared" si="2"/>
        <v>0</v>
      </c>
      <c r="P93" s="94">
        <v>5000</v>
      </c>
      <c r="Q93" s="95">
        <f t="shared" si="3"/>
        <v>100</v>
      </c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</row>
    <row r="94" spans="1:60" ht="12.75" customHeight="1" x14ac:dyDescent="0.2">
      <c r="A94" s="114"/>
      <c r="B94" s="114"/>
      <c r="C94" s="96"/>
      <c r="D94" s="97"/>
      <c r="E94" s="97"/>
      <c r="F94" s="97"/>
      <c r="G94" s="97"/>
      <c r="H94" s="97"/>
      <c r="I94" s="97"/>
      <c r="J94" s="98"/>
      <c r="K94" s="99">
        <v>111</v>
      </c>
      <c r="L94" s="100" t="s">
        <v>175</v>
      </c>
      <c r="M94" s="101"/>
      <c r="N94" s="102">
        <f>N95</f>
        <v>5000</v>
      </c>
      <c r="O94" s="102">
        <f t="shared" si="2"/>
        <v>0</v>
      </c>
      <c r="P94" s="102">
        <v>5000</v>
      </c>
      <c r="Q94" s="103">
        <f t="shared" si="3"/>
        <v>100</v>
      </c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</row>
    <row r="95" spans="1:60" ht="12.75" customHeight="1" x14ac:dyDescent="0.2">
      <c r="A95" s="114"/>
      <c r="B95" s="114"/>
      <c r="C95" s="104"/>
      <c r="D95" s="118"/>
      <c r="E95" s="118"/>
      <c r="F95" s="118"/>
      <c r="G95" s="118"/>
      <c r="H95" s="118"/>
      <c r="I95" s="118"/>
      <c r="J95" s="119"/>
      <c r="K95" s="107"/>
      <c r="L95" s="108">
        <v>3</v>
      </c>
      <c r="M95" s="109" t="s">
        <v>14</v>
      </c>
      <c r="N95" s="110">
        <f>N96</f>
        <v>5000</v>
      </c>
      <c r="O95" s="110">
        <f t="shared" si="2"/>
        <v>0</v>
      </c>
      <c r="P95" s="110">
        <v>5000</v>
      </c>
      <c r="Q95" s="111">
        <f t="shared" si="3"/>
        <v>100</v>
      </c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</row>
    <row r="96" spans="1:60" ht="12.75" customHeight="1" x14ac:dyDescent="0.2">
      <c r="A96" s="114"/>
      <c r="B96" s="114"/>
      <c r="C96" s="104"/>
      <c r="D96" s="105">
        <v>1</v>
      </c>
      <c r="E96" s="105"/>
      <c r="F96" s="105"/>
      <c r="G96" s="105"/>
      <c r="H96" s="105"/>
      <c r="I96" s="105"/>
      <c r="J96" s="106"/>
      <c r="K96" s="107"/>
      <c r="L96" s="108">
        <v>32</v>
      </c>
      <c r="M96" s="109" t="s">
        <v>70</v>
      </c>
      <c r="N96" s="110">
        <f>N97</f>
        <v>5000</v>
      </c>
      <c r="O96" s="110">
        <f t="shared" si="2"/>
        <v>0</v>
      </c>
      <c r="P96" s="110">
        <v>5000</v>
      </c>
      <c r="Q96" s="111">
        <f t="shared" si="3"/>
        <v>100</v>
      </c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</row>
    <row r="97" spans="1:60" ht="12.75" customHeight="1" x14ac:dyDescent="0.2">
      <c r="A97" s="114"/>
      <c r="B97" s="114"/>
      <c r="C97" s="104"/>
      <c r="D97" s="115">
        <v>1</v>
      </c>
      <c r="E97" s="105"/>
      <c r="F97" s="105"/>
      <c r="G97" s="105"/>
      <c r="H97" s="105"/>
      <c r="I97" s="105"/>
      <c r="J97" s="106"/>
      <c r="K97" s="107"/>
      <c r="L97" s="108">
        <v>322</v>
      </c>
      <c r="M97" s="109" t="s">
        <v>72</v>
      </c>
      <c r="N97" s="143">
        <v>5000</v>
      </c>
      <c r="O97" s="110">
        <f t="shared" si="2"/>
        <v>0</v>
      </c>
      <c r="P97" s="143">
        <v>5000</v>
      </c>
      <c r="Q97" s="111">
        <f t="shared" si="3"/>
        <v>100</v>
      </c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</row>
    <row r="98" spans="1:60" ht="12.75" customHeight="1" x14ac:dyDescent="0.2">
      <c r="A98" s="114"/>
      <c r="B98" s="114"/>
      <c r="C98" s="88" t="s">
        <v>193</v>
      </c>
      <c r="D98" s="89">
        <v>1</v>
      </c>
      <c r="E98" s="89" t="s">
        <v>131</v>
      </c>
      <c r="F98" s="89"/>
      <c r="G98" s="89" t="s">
        <v>131</v>
      </c>
      <c r="H98" s="89" t="s">
        <v>131</v>
      </c>
      <c r="I98" s="89" t="s">
        <v>131</v>
      </c>
      <c r="J98" s="90" t="s">
        <v>131</v>
      </c>
      <c r="K98" s="117">
        <v>111</v>
      </c>
      <c r="L98" s="324" t="s">
        <v>194</v>
      </c>
      <c r="M98" s="324"/>
      <c r="N98" s="94">
        <f>N99</f>
        <v>15000</v>
      </c>
      <c r="O98" s="94">
        <f t="shared" si="2"/>
        <v>-9000</v>
      </c>
      <c r="P98" s="94">
        <v>6000</v>
      </c>
      <c r="Q98" s="95">
        <f t="shared" si="3"/>
        <v>40</v>
      </c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</row>
    <row r="99" spans="1:60" ht="12.75" customHeight="1" x14ac:dyDescent="0.2">
      <c r="A99" s="114"/>
      <c r="B99" s="114"/>
      <c r="C99" s="96"/>
      <c r="D99" s="97"/>
      <c r="E99" s="97"/>
      <c r="F99" s="97"/>
      <c r="G99" s="97"/>
      <c r="H99" s="97"/>
      <c r="I99" s="97"/>
      <c r="J99" s="98"/>
      <c r="K99" s="99">
        <v>111</v>
      </c>
      <c r="L99" s="100" t="s">
        <v>175</v>
      </c>
      <c r="M99" s="101"/>
      <c r="N99" s="102">
        <f>N100</f>
        <v>15000</v>
      </c>
      <c r="O99" s="102">
        <f t="shared" si="2"/>
        <v>-9000</v>
      </c>
      <c r="P99" s="102">
        <v>6000</v>
      </c>
      <c r="Q99" s="103">
        <f t="shared" si="3"/>
        <v>40</v>
      </c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</row>
    <row r="100" spans="1:60" ht="12.75" customHeight="1" x14ac:dyDescent="0.2">
      <c r="A100" s="114"/>
      <c r="B100" s="114"/>
      <c r="C100" s="104"/>
      <c r="D100" s="115"/>
      <c r="E100" s="105"/>
      <c r="F100" s="105"/>
      <c r="G100" s="105"/>
      <c r="H100" s="105"/>
      <c r="I100" s="105"/>
      <c r="J100" s="106"/>
      <c r="K100" s="124"/>
      <c r="L100" s="125">
        <v>3</v>
      </c>
      <c r="M100" s="126" t="s">
        <v>14</v>
      </c>
      <c r="N100" s="144">
        <f>N101</f>
        <v>15000</v>
      </c>
      <c r="O100" s="139">
        <f t="shared" si="2"/>
        <v>-9000</v>
      </c>
      <c r="P100" s="144">
        <v>6000</v>
      </c>
      <c r="Q100" s="140">
        <f t="shared" si="3"/>
        <v>40</v>
      </c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</row>
    <row r="101" spans="1:60" ht="12.75" customHeight="1" x14ac:dyDescent="0.2">
      <c r="A101" s="114"/>
      <c r="B101" s="114"/>
      <c r="C101" s="104"/>
      <c r="D101" s="115">
        <v>1</v>
      </c>
      <c r="E101" s="105"/>
      <c r="F101" s="105"/>
      <c r="G101" s="105"/>
      <c r="H101" s="105"/>
      <c r="I101" s="105"/>
      <c r="J101" s="106"/>
      <c r="K101" s="124"/>
      <c r="L101" s="125">
        <v>32</v>
      </c>
      <c r="M101" s="126" t="s">
        <v>70</v>
      </c>
      <c r="N101" s="144">
        <f>N102</f>
        <v>15000</v>
      </c>
      <c r="O101" s="139">
        <f t="shared" si="2"/>
        <v>-9000</v>
      </c>
      <c r="P101" s="144">
        <v>6000</v>
      </c>
      <c r="Q101" s="140">
        <f t="shared" si="3"/>
        <v>40</v>
      </c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</row>
    <row r="102" spans="1:60" ht="12.75" customHeight="1" x14ac:dyDescent="0.2">
      <c r="A102" s="114"/>
      <c r="B102" s="114"/>
      <c r="C102" s="104"/>
      <c r="D102" s="115">
        <v>1</v>
      </c>
      <c r="E102" s="105"/>
      <c r="F102" s="105"/>
      <c r="G102" s="105"/>
      <c r="H102" s="105"/>
      <c r="I102" s="105"/>
      <c r="J102" s="106"/>
      <c r="K102" s="124"/>
      <c r="L102" s="125">
        <v>322</v>
      </c>
      <c r="M102" s="126" t="s">
        <v>195</v>
      </c>
      <c r="N102" s="144">
        <v>15000</v>
      </c>
      <c r="O102" s="139">
        <f t="shared" si="2"/>
        <v>-9000</v>
      </c>
      <c r="P102" s="144">
        <v>6000</v>
      </c>
      <c r="Q102" s="140">
        <f t="shared" si="3"/>
        <v>40</v>
      </c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</row>
    <row r="103" spans="1:60" ht="12.75" customHeight="1" x14ac:dyDescent="0.2">
      <c r="A103" s="91">
        <v>12</v>
      </c>
      <c r="B103" s="88" t="s">
        <v>129</v>
      </c>
      <c r="C103" s="88" t="s">
        <v>196</v>
      </c>
      <c r="D103" s="89">
        <v>1</v>
      </c>
      <c r="E103" s="89" t="s">
        <v>131</v>
      </c>
      <c r="F103" s="89"/>
      <c r="G103" s="89" t="s">
        <v>131</v>
      </c>
      <c r="H103" s="89" t="s">
        <v>131</v>
      </c>
      <c r="I103" s="89" t="s">
        <v>131</v>
      </c>
      <c r="J103" s="90" t="s">
        <v>131</v>
      </c>
      <c r="K103" s="117">
        <v>111</v>
      </c>
      <c r="L103" s="324" t="s">
        <v>197</v>
      </c>
      <c r="M103" s="324"/>
      <c r="N103" s="94">
        <f>N104</f>
        <v>8000</v>
      </c>
      <c r="O103" s="94">
        <f t="shared" si="2"/>
        <v>-1000</v>
      </c>
      <c r="P103" s="94">
        <v>7000</v>
      </c>
      <c r="Q103" s="95">
        <f t="shared" si="3"/>
        <v>87.5</v>
      </c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</row>
    <row r="104" spans="1:60" ht="12.75" customHeight="1" x14ac:dyDescent="0.2">
      <c r="A104" s="96"/>
      <c r="B104" s="96" t="s">
        <v>136</v>
      </c>
      <c r="C104" s="96"/>
      <c r="D104" s="97"/>
      <c r="E104" s="97"/>
      <c r="F104" s="97"/>
      <c r="G104" s="97"/>
      <c r="H104" s="97"/>
      <c r="I104" s="97"/>
      <c r="J104" s="98"/>
      <c r="K104" s="99">
        <v>111</v>
      </c>
      <c r="L104" s="100" t="s">
        <v>175</v>
      </c>
      <c r="M104" s="101"/>
      <c r="N104" s="102">
        <f>N105</f>
        <v>8000</v>
      </c>
      <c r="O104" s="102">
        <f t="shared" si="2"/>
        <v>-1000</v>
      </c>
      <c r="P104" s="102">
        <v>7000</v>
      </c>
      <c r="Q104" s="103">
        <f t="shared" si="3"/>
        <v>87.5</v>
      </c>
    </row>
    <row r="105" spans="1:60" ht="12.75" customHeight="1" x14ac:dyDescent="0.2">
      <c r="A105" s="104"/>
      <c r="B105" s="104" t="s">
        <v>138</v>
      </c>
      <c r="C105" s="104"/>
      <c r="D105" s="118"/>
      <c r="E105" s="118"/>
      <c r="F105" s="118"/>
      <c r="G105" s="118"/>
      <c r="H105" s="118"/>
      <c r="I105" s="118"/>
      <c r="J105" s="119"/>
      <c r="K105" s="107"/>
      <c r="L105" s="108">
        <v>3</v>
      </c>
      <c r="M105" s="109" t="s">
        <v>14</v>
      </c>
      <c r="N105" s="110">
        <f>N106</f>
        <v>8000</v>
      </c>
      <c r="O105" s="110">
        <f t="shared" si="2"/>
        <v>-1000</v>
      </c>
      <c r="P105" s="110">
        <v>7000</v>
      </c>
      <c r="Q105" s="111">
        <f t="shared" si="3"/>
        <v>87.5</v>
      </c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</row>
    <row r="106" spans="1:60" ht="12.75" customHeight="1" x14ac:dyDescent="0.2">
      <c r="A106" s="104"/>
      <c r="B106" s="104" t="s">
        <v>138</v>
      </c>
      <c r="C106" s="104"/>
      <c r="D106" s="105">
        <v>1</v>
      </c>
      <c r="E106" s="105"/>
      <c r="F106" s="105"/>
      <c r="G106" s="105"/>
      <c r="H106" s="105"/>
      <c r="I106" s="105"/>
      <c r="J106" s="106"/>
      <c r="K106" s="107"/>
      <c r="L106" s="108">
        <v>32</v>
      </c>
      <c r="M106" s="109" t="s">
        <v>70</v>
      </c>
      <c r="N106" s="110">
        <f>N107+N108</f>
        <v>8000</v>
      </c>
      <c r="O106" s="110">
        <f t="shared" si="2"/>
        <v>-1000</v>
      </c>
      <c r="P106" s="110">
        <v>7000</v>
      </c>
      <c r="Q106" s="111">
        <f t="shared" si="3"/>
        <v>87.5</v>
      </c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</row>
    <row r="107" spans="1:60" ht="12.75" customHeight="1" x14ac:dyDescent="0.2">
      <c r="A107" s="114"/>
      <c r="B107" s="114" t="s">
        <v>138</v>
      </c>
      <c r="C107" s="104"/>
      <c r="D107" s="115">
        <v>1</v>
      </c>
      <c r="E107" s="105"/>
      <c r="F107" s="105"/>
      <c r="G107" s="105"/>
      <c r="H107" s="105"/>
      <c r="I107" s="105"/>
      <c r="J107" s="106"/>
      <c r="K107" s="107"/>
      <c r="L107" s="108">
        <v>322</v>
      </c>
      <c r="M107" s="109" t="s">
        <v>198</v>
      </c>
      <c r="N107" s="143">
        <v>3000</v>
      </c>
      <c r="O107" s="110">
        <f t="shared" si="2"/>
        <v>4000</v>
      </c>
      <c r="P107" s="143">
        <v>7000</v>
      </c>
      <c r="Q107" s="111">
        <f t="shared" si="3"/>
        <v>233.33333333333334</v>
      </c>
      <c r="R107" s="116"/>
      <c r="S107" s="116"/>
      <c r="T107" s="116"/>
      <c r="U107" s="14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</row>
    <row r="108" spans="1:60" ht="12.75" customHeight="1" x14ac:dyDescent="0.2">
      <c r="A108" s="114"/>
      <c r="B108" s="114"/>
      <c r="C108" s="104"/>
      <c r="D108" s="115">
        <v>1</v>
      </c>
      <c r="E108" s="105"/>
      <c r="F108" s="105"/>
      <c r="G108" s="105"/>
      <c r="H108" s="105"/>
      <c r="I108" s="105"/>
      <c r="J108" s="106"/>
      <c r="K108" s="124"/>
      <c r="L108" s="125">
        <v>322</v>
      </c>
      <c r="M108" s="126" t="s">
        <v>199</v>
      </c>
      <c r="N108" s="144">
        <v>5000</v>
      </c>
      <c r="O108" s="139">
        <f t="shared" si="2"/>
        <v>-5000</v>
      </c>
      <c r="P108" s="144">
        <v>0</v>
      </c>
      <c r="Q108" s="140">
        <f t="shared" si="3"/>
        <v>0</v>
      </c>
      <c r="R108" s="116"/>
      <c r="S108" s="116"/>
      <c r="T108" s="116"/>
      <c r="U108" s="14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</row>
    <row r="109" spans="1:60" ht="15.75" customHeight="1" x14ac:dyDescent="0.25">
      <c r="A109" s="114"/>
      <c r="B109" s="114" t="s">
        <v>138</v>
      </c>
      <c r="C109" s="83" t="s">
        <v>200</v>
      </c>
      <c r="D109" s="84">
        <v>1</v>
      </c>
      <c r="E109" s="84" t="s">
        <v>131</v>
      </c>
      <c r="F109" s="84"/>
      <c r="G109" s="84" t="s">
        <v>131</v>
      </c>
      <c r="H109" s="84" t="s">
        <v>131</v>
      </c>
      <c r="I109" s="84" t="s">
        <v>131</v>
      </c>
      <c r="J109" s="85" t="s">
        <v>131</v>
      </c>
      <c r="K109" s="83"/>
      <c r="L109" s="329" t="s">
        <v>201</v>
      </c>
      <c r="M109" s="329"/>
      <c r="N109" s="86">
        <f>N110+N115+N125+N131+N136+N141+N146+N156+N161+N166+N171+N176+N181</f>
        <v>356000</v>
      </c>
      <c r="O109" s="86">
        <f t="shared" si="2"/>
        <v>-115000</v>
      </c>
      <c r="P109" s="86">
        <f>P110+P115+P120+P125+P131+P136+P141+P146+P151+P156+P161+P166+P171+P176+P181</f>
        <v>241000</v>
      </c>
      <c r="Q109" s="87">
        <f t="shared" si="3"/>
        <v>67.696629213483149</v>
      </c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</row>
    <row r="110" spans="1:60" ht="12.75" customHeight="1" x14ac:dyDescent="0.2">
      <c r="A110" s="88" t="s">
        <v>202</v>
      </c>
      <c r="B110" s="88" t="s">
        <v>129</v>
      </c>
      <c r="C110" s="88" t="s">
        <v>203</v>
      </c>
      <c r="D110" s="89">
        <v>1</v>
      </c>
      <c r="E110" s="89" t="s">
        <v>131</v>
      </c>
      <c r="F110" s="89"/>
      <c r="G110" s="89" t="s">
        <v>131</v>
      </c>
      <c r="H110" s="89" t="s">
        <v>131</v>
      </c>
      <c r="I110" s="89" t="s">
        <v>131</v>
      </c>
      <c r="J110" s="90" t="s">
        <v>131</v>
      </c>
      <c r="K110" s="117">
        <v>111</v>
      </c>
      <c r="L110" s="324" t="s">
        <v>204</v>
      </c>
      <c r="M110" s="324"/>
      <c r="N110" s="94">
        <f>N111</f>
        <v>12000</v>
      </c>
      <c r="O110" s="94">
        <f t="shared" si="2"/>
        <v>0</v>
      </c>
      <c r="P110" s="94">
        <v>12000</v>
      </c>
      <c r="Q110" s="95">
        <f t="shared" si="3"/>
        <v>100</v>
      </c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</row>
    <row r="111" spans="1:60" ht="12.75" customHeight="1" x14ac:dyDescent="0.2">
      <c r="A111" s="96"/>
      <c r="B111" s="96" t="s">
        <v>136</v>
      </c>
      <c r="C111" s="96"/>
      <c r="D111" s="97"/>
      <c r="E111" s="97"/>
      <c r="F111" s="97"/>
      <c r="G111" s="97"/>
      <c r="H111" s="97"/>
      <c r="I111" s="97"/>
      <c r="J111" s="98"/>
      <c r="K111" s="99">
        <v>111</v>
      </c>
      <c r="L111" s="100" t="s">
        <v>175</v>
      </c>
      <c r="M111" s="101"/>
      <c r="N111" s="102">
        <f>N112</f>
        <v>12000</v>
      </c>
      <c r="O111" s="102">
        <f t="shared" si="2"/>
        <v>0</v>
      </c>
      <c r="P111" s="102">
        <v>12000</v>
      </c>
      <c r="Q111" s="103">
        <f t="shared" si="3"/>
        <v>100</v>
      </c>
    </row>
    <row r="112" spans="1:60" ht="12.75" customHeight="1" x14ac:dyDescent="0.2">
      <c r="A112" s="104"/>
      <c r="B112" s="104" t="s">
        <v>138</v>
      </c>
      <c r="C112" s="104"/>
      <c r="D112" s="118"/>
      <c r="E112" s="118"/>
      <c r="F112" s="118"/>
      <c r="G112" s="118"/>
      <c r="H112" s="118"/>
      <c r="I112" s="118"/>
      <c r="J112" s="119"/>
      <c r="K112" s="107"/>
      <c r="L112" s="108">
        <v>3</v>
      </c>
      <c r="M112" s="109" t="s">
        <v>14</v>
      </c>
      <c r="N112" s="110">
        <f>N113</f>
        <v>12000</v>
      </c>
      <c r="O112" s="110">
        <f t="shared" si="2"/>
        <v>0</v>
      </c>
      <c r="P112" s="110">
        <v>12000</v>
      </c>
      <c r="Q112" s="111">
        <f t="shared" si="3"/>
        <v>100</v>
      </c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</row>
    <row r="113" spans="1:60" ht="12.75" customHeight="1" x14ac:dyDescent="0.2">
      <c r="A113" s="104"/>
      <c r="B113" s="104" t="s">
        <v>138</v>
      </c>
      <c r="C113" s="104"/>
      <c r="D113" s="105">
        <v>1</v>
      </c>
      <c r="E113" s="105"/>
      <c r="F113" s="105"/>
      <c r="G113" s="105"/>
      <c r="H113" s="105"/>
      <c r="I113" s="105"/>
      <c r="J113" s="106"/>
      <c r="K113" s="107"/>
      <c r="L113" s="108">
        <v>32</v>
      </c>
      <c r="M113" s="109" t="s">
        <v>70</v>
      </c>
      <c r="N113" s="110">
        <f>N114</f>
        <v>12000</v>
      </c>
      <c r="O113" s="110">
        <f t="shared" si="2"/>
        <v>0</v>
      </c>
      <c r="P113" s="110">
        <v>12000</v>
      </c>
      <c r="Q113" s="111">
        <f t="shared" si="3"/>
        <v>100</v>
      </c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</row>
    <row r="114" spans="1:60" ht="12.75" customHeight="1" x14ac:dyDescent="0.2">
      <c r="A114" s="114"/>
      <c r="B114" s="114" t="s">
        <v>138</v>
      </c>
      <c r="C114" s="104"/>
      <c r="D114" s="115">
        <v>1</v>
      </c>
      <c r="E114" s="105"/>
      <c r="F114" s="105"/>
      <c r="G114" s="105"/>
      <c r="H114" s="105"/>
      <c r="I114" s="105"/>
      <c r="J114" s="106"/>
      <c r="K114" s="107"/>
      <c r="L114" s="108">
        <v>323</v>
      </c>
      <c r="M114" s="109" t="s">
        <v>73</v>
      </c>
      <c r="N114" s="143">
        <v>12000</v>
      </c>
      <c r="O114" s="110">
        <f t="shared" si="2"/>
        <v>0</v>
      </c>
      <c r="P114" s="143">
        <v>12000</v>
      </c>
      <c r="Q114" s="111">
        <f t="shared" si="3"/>
        <v>100</v>
      </c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</row>
    <row r="115" spans="1:60" ht="12.75" customHeight="1" x14ac:dyDescent="0.2">
      <c r="A115" s="88" t="s">
        <v>205</v>
      </c>
      <c r="B115" s="88" t="s">
        <v>129</v>
      </c>
      <c r="C115" s="88" t="s">
        <v>206</v>
      </c>
      <c r="D115" s="89">
        <v>1</v>
      </c>
      <c r="E115" s="89" t="s">
        <v>131</v>
      </c>
      <c r="F115" s="89"/>
      <c r="G115" s="89" t="s">
        <v>131</v>
      </c>
      <c r="H115" s="89" t="s">
        <v>131</v>
      </c>
      <c r="I115" s="89" t="s">
        <v>131</v>
      </c>
      <c r="J115" s="90" t="s">
        <v>131</v>
      </c>
      <c r="K115" s="117">
        <v>111</v>
      </c>
      <c r="L115" s="324" t="s">
        <v>207</v>
      </c>
      <c r="M115" s="324"/>
      <c r="N115" s="94">
        <f>N116</f>
        <v>1500</v>
      </c>
      <c r="O115" s="94">
        <f t="shared" si="2"/>
        <v>500</v>
      </c>
      <c r="P115" s="94">
        <v>2000</v>
      </c>
      <c r="Q115" s="95">
        <f t="shared" si="3"/>
        <v>133.33333333333331</v>
      </c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</row>
    <row r="116" spans="1:60" ht="12.75" customHeight="1" x14ac:dyDescent="0.2">
      <c r="A116" s="96"/>
      <c r="B116" s="96" t="s">
        <v>136</v>
      </c>
      <c r="C116" s="96"/>
      <c r="D116" s="97"/>
      <c r="E116" s="97"/>
      <c r="F116" s="97"/>
      <c r="G116" s="97"/>
      <c r="H116" s="97"/>
      <c r="I116" s="97"/>
      <c r="J116" s="98"/>
      <c r="K116" s="99">
        <v>111</v>
      </c>
      <c r="L116" s="100" t="s">
        <v>175</v>
      </c>
      <c r="M116" s="101"/>
      <c r="N116" s="102">
        <f>N117</f>
        <v>1500</v>
      </c>
      <c r="O116" s="102">
        <f t="shared" si="2"/>
        <v>500</v>
      </c>
      <c r="P116" s="102">
        <v>2000</v>
      </c>
      <c r="Q116" s="103">
        <f t="shared" si="3"/>
        <v>133.33333333333331</v>
      </c>
    </row>
    <row r="117" spans="1:60" ht="12.75" customHeight="1" x14ac:dyDescent="0.2">
      <c r="A117" s="104"/>
      <c r="B117" s="104" t="s">
        <v>138</v>
      </c>
      <c r="C117" s="104"/>
      <c r="D117" s="118"/>
      <c r="E117" s="118"/>
      <c r="F117" s="118"/>
      <c r="G117" s="118"/>
      <c r="H117" s="118"/>
      <c r="I117" s="118"/>
      <c r="J117" s="119"/>
      <c r="K117" s="107"/>
      <c r="L117" s="108">
        <v>3</v>
      </c>
      <c r="M117" s="109" t="s">
        <v>14</v>
      </c>
      <c r="N117" s="110">
        <f>N118</f>
        <v>1500</v>
      </c>
      <c r="O117" s="110">
        <f t="shared" si="2"/>
        <v>500</v>
      </c>
      <c r="P117" s="110">
        <v>2000</v>
      </c>
      <c r="Q117" s="111">
        <f t="shared" si="3"/>
        <v>133.33333333333331</v>
      </c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</row>
    <row r="118" spans="1:60" ht="12.75" customHeight="1" x14ac:dyDescent="0.2">
      <c r="A118" s="104"/>
      <c r="B118" s="104" t="s">
        <v>138</v>
      </c>
      <c r="C118" s="104"/>
      <c r="D118" s="105">
        <v>1</v>
      </c>
      <c r="E118" s="105"/>
      <c r="F118" s="105"/>
      <c r="G118" s="105"/>
      <c r="H118" s="105"/>
      <c r="I118" s="105"/>
      <c r="J118" s="106"/>
      <c r="K118" s="107"/>
      <c r="L118" s="108">
        <v>32</v>
      </c>
      <c r="M118" s="109" t="s">
        <v>70</v>
      </c>
      <c r="N118" s="110">
        <f>N119</f>
        <v>1500</v>
      </c>
      <c r="O118" s="110">
        <f t="shared" si="2"/>
        <v>500</v>
      </c>
      <c r="P118" s="110">
        <v>2000</v>
      </c>
      <c r="Q118" s="111">
        <f t="shared" si="3"/>
        <v>133.33333333333331</v>
      </c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</row>
    <row r="119" spans="1:60" ht="12.75" customHeight="1" x14ac:dyDescent="0.2">
      <c r="A119" s="114"/>
      <c r="B119" s="114" t="s">
        <v>138</v>
      </c>
      <c r="C119" s="104"/>
      <c r="D119" s="115">
        <v>1</v>
      </c>
      <c r="E119" s="105"/>
      <c r="F119" s="105"/>
      <c r="G119" s="105"/>
      <c r="H119" s="105"/>
      <c r="I119" s="105"/>
      <c r="J119" s="106"/>
      <c r="K119" s="107"/>
      <c r="L119" s="108">
        <v>323</v>
      </c>
      <c r="M119" s="109" t="s">
        <v>73</v>
      </c>
      <c r="N119" s="143">
        <v>1500</v>
      </c>
      <c r="O119" s="110">
        <f t="shared" si="2"/>
        <v>500</v>
      </c>
      <c r="P119" s="143">
        <v>2000</v>
      </c>
      <c r="Q119" s="111">
        <f t="shared" si="3"/>
        <v>133.33333333333331</v>
      </c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</row>
    <row r="120" spans="1:60" ht="12.75" customHeight="1" x14ac:dyDescent="0.2">
      <c r="A120" s="114"/>
      <c r="B120" s="114"/>
      <c r="C120" s="88" t="s">
        <v>566</v>
      </c>
      <c r="D120" s="89"/>
      <c r="E120" s="89"/>
      <c r="F120" s="89"/>
      <c r="G120" s="89"/>
      <c r="H120" s="89"/>
      <c r="I120" s="89"/>
      <c r="J120" s="90"/>
      <c r="K120" s="117"/>
      <c r="L120" s="324" t="s">
        <v>567</v>
      </c>
      <c r="M120" s="324"/>
      <c r="N120" s="94"/>
      <c r="O120" s="94">
        <f t="shared" si="2"/>
        <v>8000</v>
      </c>
      <c r="P120" s="94">
        <v>8000</v>
      </c>
      <c r="Q120" s="95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</row>
    <row r="121" spans="1:60" ht="12.75" customHeight="1" x14ac:dyDescent="0.2">
      <c r="A121" s="114"/>
      <c r="B121" s="114"/>
      <c r="C121" s="96"/>
      <c r="D121" s="96"/>
      <c r="E121" s="96"/>
      <c r="F121" s="96"/>
      <c r="G121" s="96"/>
      <c r="H121" s="96"/>
      <c r="I121" s="96"/>
      <c r="J121" s="96"/>
      <c r="K121" s="96"/>
      <c r="L121" s="96" t="s">
        <v>568</v>
      </c>
      <c r="M121" s="96"/>
      <c r="N121" s="96"/>
      <c r="O121" s="281">
        <f t="shared" si="2"/>
        <v>8000</v>
      </c>
      <c r="P121" s="102">
        <v>8000</v>
      </c>
      <c r="Q121" s="9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</row>
    <row r="122" spans="1:60" ht="12.75" customHeight="1" x14ac:dyDescent="0.2">
      <c r="A122" s="114"/>
      <c r="B122" s="114"/>
      <c r="C122" s="104"/>
      <c r="D122" s="115"/>
      <c r="E122" s="105"/>
      <c r="F122" s="105"/>
      <c r="G122" s="105"/>
      <c r="H122" s="105"/>
      <c r="I122" s="105"/>
      <c r="J122" s="106"/>
      <c r="K122" s="124"/>
      <c r="L122" s="125">
        <v>3</v>
      </c>
      <c r="M122" s="126" t="s">
        <v>14</v>
      </c>
      <c r="N122" s="144"/>
      <c r="O122" s="139">
        <f t="shared" si="2"/>
        <v>8000</v>
      </c>
      <c r="P122" s="144">
        <v>8000</v>
      </c>
      <c r="Q122" s="140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</row>
    <row r="123" spans="1:60" ht="12.75" customHeight="1" x14ac:dyDescent="0.2">
      <c r="A123" s="114"/>
      <c r="B123" s="114"/>
      <c r="C123" s="104"/>
      <c r="D123" s="115"/>
      <c r="E123" s="105"/>
      <c r="F123" s="105"/>
      <c r="G123" s="105"/>
      <c r="H123" s="105"/>
      <c r="I123" s="105"/>
      <c r="J123" s="106"/>
      <c r="K123" s="124"/>
      <c r="L123" s="125">
        <v>32</v>
      </c>
      <c r="M123" s="126" t="s">
        <v>70</v>
      </c>
      <c r="N123" s="144"/>
      <c r="O123" s="139">
        <f t="shared" si="2"/>
        <v>8000</v>
      </c>
      <c r="P123" s="144">
        <v>8000</v>
      </c>
      <c r="Q123" s="140"/>
      <c r="R123" s="116"/>
      <c r="S123" s="145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</row>
    <row r="124" spans="1:60" ht="12.75" customHeight="1" x14ac:dyDescent="0.2">
      <c r="A124" s="114"/>
      <c r="B124" s="114"/>
      <c r="C124" s="104"/>
      <c r="D124" s="115"/>
      <c r="E124" s="105"/>
      <c r="F124" s="105"/>
      <c r="G124" s="105"/>
      <c r="H124" s="105"/>
      <c r="I124" s="105"/>
      <c r="J124" s="106"/>
      <c r="K124" s="124"/>
      <c r="L124" s="125">
        <v>323</v>
      </c>
      <c r="M124" s="126" t="s">
        <v>73</v>
      </c>
      <c r="N124" s="144"/>
      <c r="O124" s="139">
        <f t="shared" si="2"/>
        <v>8000</v>
      </c>
      <c r="P124" s="144">
        <v>8000</v>
      </c>
      <c r="Q124" s="140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</row>
    <row r="125" spans="1:60" ht="15" customHeight="1" x14ac:dyDescent="0.2">
      <c r="A125" s="114"/>
      <c r="B125" s="114"/>
      <c r="C125" s="88" t="s">
        <v>208</v>
      </c>
      <c r="D125" s="89">
        <v>1</v>
      </c>
      <c r="E125" s="89" t="s">
        <v>131</v>
      </c>
      <c r="F125" s="89"/>
      <c r="G125" s="89" t="s">
        <v>131</v>
      </c>
      <c r="H125" s="89" t="s">
        <v>131</v>
      </c>
      <c r="I125" s="89" t="s">
        <v>131</v>
      </c>
      <c r="J125" s="90" t="s">
        <v>131</v>
      </c>
      <c r="K125" s="117">
        <v>111</v>
      </c>
      <c r="L125" s="324" t="s">
        <v>209</v>
      </c>
      <c r="M125" s="324"/>
      <c r="N125" s="94">
        <f>N126</f>
        <v>2000</v>
      </c>
      <c r="O125" s="94">
        <f t="shared" si="2"/>
        <v>43500</v>
      </c>
      <c r="P125" s="94">
        <v>45500</v>
      </c>
      <c r="Q125" s="95">
        <f t="shared" si="3"/>
        <v>2275</v>
      </c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</row>
    <row r="126" spans="1:60" ht="12.75" customHeight="1" x14ac:dyDescent="0.2">
      <c r="A126" s="114"/>
      <c r="B126" s="114"/>
      <c r="C126" s="96"/>
      <c r="D126" s="97"/>
      <c r="E126" s="97"/>
      <c r="F126" s="97"/>
      <c r="G126" s="97"/>
      <c r="H126" s="97"/>
      <c r="I126" s="97"/>
      <c r="J126" s="98"/>
      <c r="K126" s="99">
        <v>111</v>
      </c>
      <c r="L126" s="100" t="s">
        <v>175</v>
      </c>
      <c r="M126" s="101"/>
      <c r="N126" s="102">
        <f>N127</f>
        <v>2000</v>
      </c>
      <c r="O126" s="102">
        <f t="shared" si="2"/>
        <v>43500</v>
      </c>
      <c r="P126" s="102">
        <v>45500</v>
      </c>
      <c r="Q126" s="103">
        <f t="shared" si="3"/>
        <v>2275</v>
      </c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</row>
    <row r="127" spans="1:60" ht="12.75" customHeight="1" x14ac:dyDescent="0.2">
      <c r="A127" s="114"/>
      <c r="B127" s="114"/>
      <c r="C127" s="104"/>
      <c r="D127" s="118"/>
      <c r="E127" s="118"/>
      <c r="F127" s="118"/>
      <c r="G127" s="118"/>
      <c r="H127" s="118"/>
      <c r="I127" s="118"/>
      <c r="J127" s="119"/>
      <c r="K127" s="107"/>
      <c r="L127" s="108">
        <v>3</v>
      </c>
      <c r="M127" s="109" t="s">
        <v>14</v>
      </c>
      <c r="N127" s="110">
        <f>N128</f>
        <v>2000</v>
      </c>
      <c r="O127" s="110">
        <f t="shared" si="2"/>
        <v>43500</v>
      </c>
      <c r="P127" s="110">
        <v>45500</v>
      </c>
      <c r="Q127" s="111">
        <f t="shared" si="3"/>
        <v>2275</v>
      </c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</row>
    <row r="128" spans="1:60" ht="12.75" customHeight="1" x14ac:dyDescent="0.2">
      <c r="A128" s="114"/>
      <c r="B128" s="114"/>
      <c r="C128" s="104"/>
      <c r="D128" s="105">
        <v>1</v>
      </c>
      <c r="E128" s="105"/>
      <c r="F128" s="105"/>
      <c r="G128" s="105"/>
      <c r="H128" s="105"/>
      <c r="I128" s="105"/>
      <c r="J128" s="106"/>
      <c r="K128" s="107"/>
      <c r="L128" s="108">
        <v>32</v>
      </c>
      <c r="M128" s="109" t="s">
        <v>70</v>
      </c>
      <c r="N128" s="110">
        <f>N129</f>
        <v>2000</v>
      </c>
      <c r="O128" s="110">
        <f t="shared" si="2"/>
        <v>43500</v>
      </c>
      <c r="P128" s="110">
        <v>45500</v>
      </c>
      <c r="Q128" s="111">
        <f t="shared" si="3"/>
        <v>2275</v>
      </c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</row>
    <row r="129" spans="1:60" ht="12.75" customHeight="1" x14ac:dyDescent="0.2">
      <c r="A129" s="114"/>
      <c r="B129" s="114"/>
      <c r="C129" s="104"/>
      <c r="D129" s="115">
        <v>1</v>
      </c>
      <c r="E129" s="105"/>
      <c r="F129" s="105"/>
      <c r="G129" s="105"/>
      <c r="H129" s="105"/>
      <c r="I129" s="105"/>
      <c r="J129" s="106"/>
      <c r="K129" s="107"/>
      <c r="L129" s="108">
        <v>323</v>
      </c>
      <c r="M129" s="109" t="s">
        <v>73</v>
      </c>
      <c r="N129" s="143">
        <v>2000</v>
      </c>
      <c r="O129" s="110">
        <f t="shared" si="2"/>
        <v>3500</v>
      </c>
      <c r="P129" s="143">
        <v>5500</v>
      </c>
      <c r="Q129" s="111">
        <f t="shared" si="3"/>
        <v>275</v>
      </c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</row>
    <row r="130" spans="1:60" ht="12.75" customHeight="1" x14ac:dyDescent="0.2">
      <c r="A130" s="114"/>
      <c r="B130" s="114"/>
      <c r="C130" s="104"/>
      <c r="D130" s="115"/>
      <c r="E130" s="105"/>
      <c r="F130" s="105"/>
      <c r="G130" s="105"/>
      <c r="H130" s="105"/>
      <c r="I130" s="105"/>
      <c r="J130" s="106"/>
      <c r="K130" s="124"/>
      <c r="L130" s="125">
        <v>323</v>
      </c>
      <c r="M130" s="126" t="s">
        <v>565</v>
      </c>
      <c r="N130" s="144">
        <v>0</v>
      </c>
      <c r="O130" s="139">
        <f t="shared" si="2"/>
        <v>40000</v>
      </c>
      <c r="P130" s="144">
        <v>40000</v>
      </c>
      <c r="Q130" s="140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</row>
    <row r="131" spans="1:60" ht="15" customHeight="1" x14ac:dyDescent="0.2">
      <c r="A131" s="114"/>
      <c r="B131" s="114"/>
      <c r="C131" s="88" t="s">
        <v>210</v>
      </c>
      <c r="D131" s="89">
        <v>1</v>
      </c>
      <c r="E131" s="89" t="s">
        <v>131</v>
      </c>
      <c r="F131" s="89"/>
      <c r="G131" s="89" t="s">
        <v>131</v>
      </c>
      <c r="H131" s="89" t="s">
        <v>131</v>
      </c>
      <c r="I131" s="89" t="s">
        <v>131</v>
      </c>
      <c r="J131" s="90" t="s">
        <v>131</v>
      </c>
      <c r="K131" s="117">
        <v>111</v>
      </c>
      <c r="L131" s="324" t="s">
        <v>211</v>
      </c>
      <c r="M131" s="324"/>
      <c r="N131" s="94">
        <f>N132</f>
        <v>10000</v>
      </c>
      <c r="O131" s="94">
        <f t="shared" si="2"/>
        <v>0</v>
      </c>
      <c r="P131" s="94">
        <v>10000</v>
      </c>
      <c r="Q131" s="95">
        <f t="shared" si="3"/>
        <v>100</v>
      </c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</row>
    <row r="132" spans="1:60" ht="12.75" customHeight="1" x14ac:dyDescent="0.2">
      <c r="A132" s="114"/>
      <c r="B132" s="114"/>
      <c r="C132" s="96"/>
      <c r="D132" s="97"/>
      <c r="E132" s="97"/>
      <c r="F132" s="97"/>
      <c r="G132" s="97"/>
      <c r="H132" s="97"/>
      <c r="I132" s="97"/>
      <c r="J132" s="98"/>
      <c r="K132" s="99">
        <v>111</v>
      </c>
      <c r="L132" s="100" t="s">
        <v>175</v>
      </c>
      <c r="M132" s="101"/>
      <c r="N132" s="102">
        <f>N133</f>
        <v>10000</v>
      </c>
      <c r="O132" s="102">
        <f t="shared" si="2"/>
        <v>0</v>
      </c>
      <c r="P132" s="102">
        <v>10000</v>
      </c>
      <c r="Q132" s="103">
        <f t="shared" si="3"/>
        <v>100</v>
      </c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</row>
    <row r="133" spans="1:60" ht="12.75" customHeight="1" x14ac:dyDescent="0.2">
      <c r="A133" s="114"/>
      <c r="B133" s="114"/>
      <c r="C133" s="104"/>
      <c r="D133" s="118">
        <v>1</v>
      </c>
      <c r="E133" s="118"/>
      <c r="F133" s="118"/>
      <c r="G133" s="118"/>
      <c r="H133" s="118"/>
      <c r="I133" s="118"/>
      <c r="J133" s="119"/>
      <c r="K133" s="107"/>
      <c r="L133" s="108">
        <v>3</v>
      </c>
      <c r="M133" s="109" t="s">
        <v>14</v>
      </c>
      <c r="N133" s="110">
        <f>N134</f>
        <v>10000</v>
      </c>
      <c r="O133" s="110">
        <f t="shared" si="2"/>
        <v>0</v>
      </c>
      <c r="P133" s="110">
        <v>10000</v>
      </c>
      <c r="Q133" s="111">
        <f t="shared" si="3"/>
        <v>100</v>
      </c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</row>
    <row r="134" spans="1:60" ht="12.75" customHeight="1" x14ac:dyDescent="0.2">
      <c r="A134" s="114"/>
      <c r="B134" s="114"/>
      <c r="C134" s="104"/>
      <c r="D134" s="105">
        <v>1</v>
      </c>
      <c r="E134" s="105"/>
      <c r="F134" s="105"/>
      <c r="G134" s="105"/>
      <c r="H134" s="105"/>
      <c r="I134" s="105"/>
      <c r="J134" s="106"/>
      <c r="K134" s="107"/>
      <c r="L134" s="108">
        <v>32</v>
      </c>
      <c r="M134" s="109" t="s">
        <v>70</v>
      </c>
      <c r="N134" s="110">
        <f>N135</f>
        <v>10000</v>
      </c>
      <c r="O134" s="110">
        <f t="shared" si="2"/>
        <v>0</v>
      </c>
      <c r="P134" s="110">
        <v>10000</v>
      </c>
      <c r="Q134" s="111">
        <f t="shared" si="3"/>
        <v>100</v>
      </c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</row>
    <row r="135" spans="1:60" ht="12.75" customHeight="1" x14ac:dyDescent="0.2">
      <c r="A135" s="114"/>
      <c r="B135" s="114"/>
      <c r="C135" s="104"/>
      <c r="D135" s="115">
        <v>1</v>
      </c>
      <c r="E135" s="105"/>
      <c r="F135" s="105"/>
      <c r="G135" s="105"/>
      <c r="H135" s="105"/>
      <c r="I135" s="105"/>
      <c r="J135" s="106"/>
      <c r="K135" s="107"/>
      <c r="L135" s="108">
        <v>323</v>
      </c>
      <c r="M135" s="109" t="s">
        <v>212</v>
      </c>
      <c r="N135" s="143">
        <v>10000</v>
      </c>
      <c r="O135" s="110">
        <f t="shared" si="2"/>
        <v>0</v>
      </c>
      <c r="P135" s="143">
        <v>10000</v>
      </c>
      <c r="Q135" s="111">
        <f t="shared" si="3"/>
        <v>100</v>
      </c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</row>
    <row r="136" spans="1:60" ht="12.75" customHeight="1" x14ac:dyDescent="0.2">
      <c r="A136" s="88" t="s">
        <v>213</v>
      </c>
      <c r="B136" s="88" t="s">
        <v>129</v>
      </c>
      <c r="C136" s="88" t="s">
        <v>214</v>
      </c>
      <c r="D136" s="89">
        <v>1</v>
      </c>
      <c r="E136" s="89" t="s">
        <v>131</v>
      </c>
      <c r="F136" s="89"/>
      <c r="G136" s="89" t="s">
        <v>131</v>
      </c>
      <c r="H136" s="89" t="s">
        <v>131</v>
      </c>
      <c r="I136" s="89" t="s">
        <v>131</v>
      </c>
      <c r="J136" s="90" t="s">
        <v>131</v>
      </c>
      <c r="K136" s="147" t="s">
        <v>144</v>
      </c>
      <c r="L136" s="324" t="s">
        <v>215</v>
      </c>
      <c r="M136" s="324"/>
      <c r="N136" s="94">
        <f>N137</f>
        <v>20000</v>
      </c>
      <c r="O136" s="94">
        <f t="shared" ref="O136:O199" si="4">P136-N136</f>
        <v>0</v>
      </c>
      <c r="P136" s="94">
        <v>20000</v>
      </c>
      <c r="Q136" s="95">
        <f t="shared" si="3"/>
        <v>100</v>
      </c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</row>
    <row r="137" spans="1:60" ht="12.75" customHeight="1" x14ac:dyDescent="0.2">
      <c r="A137" s="96"/>
      <c r="B137" s="96" t="s">
        <v>136</v>
      </c>
      <c r="C137" s="96"/>
      <c r="D137" s="97"/>
      <c r="E137" s="97"/>
      <c r="F137" s="97"/>
      <c r="G137" s="97"/>
      <c r="H137" s="97"/>
      <c r="I137" s="97"/>
      <c r="J137" s="98"/>
      <c r="K137" s="99">
        <v>111</v>
      </c>
      <c r="L137" s="100" t="s">
        <v>175</v>
      </c>
      <c r="M137" s="101"/>
      <c r="N137" s="102">
        <f>N138</f>
        <v>20000</v>
      </c>
      <c r="O137" s="102">
        <f t="shared" si="4"/>
        <v>0</v>
      </c>
      <c r="P137" s="102">
        <v>20000</v>
      </c>
      <c r="Q137" s="103">
        <f t="shared" ref="Q137:Q200" si="5">P137/N137*100</f>
        <v>100</v>
      </c>
    </row>
    <row r="138" spans="1:60" ht="12.75" customHeight="1" x14ac:dyDescent="0.2">
      <c r="A138" s="104"/>
      <c r="B138" s="104" t="s">
        <v>138</v>
      </c>
      <c r="C138" s="104"/>
      <c r="D138" s="118"/>
      <c r="E138" s="118"/>
      <c r="F138" s="118"/>
      <c r="G138" s="118"/>
      <c r="H138" s="118"/>
      <c r="I138" s="118"/>
      <c r="J138" s="119"/>
      <c r="K138" s="107"/>
      <c r="L138" s="108">
        <v>3</v>
      </c>
      <c r="M138" s="109" t="s">
        <v>14</v>
      </c>
      <c r="N138" s="110">
        <f>N139</f>
        <v>20000</v>
      </c>
      <c r="O138" s="110">
        <f t="shared" si="4"/>
        <v>0</v>
      </c>
      <c r="P138" s="110">
        <v>20000</v>
      </c>
      <c r="Q138" s="111">
        <f t="shared" si="5"/>
        <v>100</v>
      </c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</row>
    <row r="139" spans="1:60" ht="12.75" customHeight="1" x14ac:dyDescent="0.2">
      <c r="A139" s="104"/>
      <c r="B139" s="104" t="s">
        <v>138</v>
      </c>
      <c r="C139" s="104"/>
      <c r="D139" s="105">
        <v>1</v>
      </c>
      <c r="E139" s="105"/>
      <c r="F139" s="105"/>
      <c r="G139" s="105"/>
      <c r="H139" s="105"/>
      <c r="I139" s="105"/>
      <c r="J139" s="106"/>
      <c r="K139" s="107"/>
      <c r="L139" s="108">
        <v>32</v>
      </c>
      <c r="M139" s="109" t="s">
        <v>70</v>
      </c>
      <c r="N139" s="110">
        <f>N140</f>
        <v>20000</v>
      </c>
      <c r="O139" s="110">
        <f t="shared" si="4"/>
        <v>0</v>
      </c>
      <c r="P139" s="110">
        <v>20000</v>
      </c>
      <c r="Q139" s="111">
        <f t="shared" si="5"/>
        <v>100</v>
      </c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</row>
    <row r="140" spans="1:60" ht="12.75" customHeight="1" x14ac:dyDescent="0.2">
      <c r="A140" s="114"/>
      <c r="B140" s="114" t="s">
        <v>138</v>
      </c>
      <c r="C140" s="104"/>
      <c r="D140" s="115">
        <v>1</v>
      </c>
      <c r="E140" s="105"/>
      <c r="F140" s="105"/>
      <c r="G140" s="105"/>
      <c r="H140" s="105"/>
      <c r="I140" s="105"/>
      <c r="J140" s="106"/>
      <c r="K140" s="107"/>
      <c r="L140" s="108">
        <v>323</v>
      </c>
      <c r="M140" s="109" t="s">
        <v>73</v>
      </c>
      <c r="N140" s="143">
        <v>20000</v>
      </c>
      <c r="O140" s="110">
        <f t="shared" si="4"/>
        <v>0</v>
      </c>
      <c r="P140" s="143">
        <v>20000</v>
      </c>
      <c r="Q140" s="111">
        <f t="shared" si="5"/>
        <v>100</v>
      </c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</row>
    <row r="141" spans="1:60" ht="12.75" customHeight="1" x14ac:dyDescent="0.2">
      <c r="A141" s="88" t="s">
        <v>216</v>
      </c>
      <c r="B141" s="88" t="s">
        <v>129</v>
      </c>
      <c r="C141" s="88" t="s">
        <v>217</v>
      </c>
      <c r="D141" s="89">
        <v>1</v>
      </c>
      <c r="E141" s="89" t="s">
        <v>131</v>
      </c>
      <c r="F141" s="89"/>
      <c r="G141" s="89" t="s">
        <v>131</v>
      </c>
      <c r="H141" s="89" t="s">
        <v>131</v>
      </c>
      <c r="I141" s="89" t="s">
        <v>131</v>
      </c>
      <c r="J141" s="90" t="s">
        <v>131</v>
      </c>
      <c r="K141" s="117">
        <v>111</v>
      </c>
      <c r="L141" s="324" t="s">
        <v>218</v>
      </c>
      <c r="M141" s="324"/>
      <c r="N141" s="94">
        <f>N142</f>
        <v>1500</v>
      </c>
      <c r="O141" s="94">
        <f t="shared" si="4"/>
        <v>0</v>
      </c>
      <c r="P141" s="94">
        <v>1500</v>
      </c>
      <c r="Q141" s="95">
        <f t="shared" si="5"/>
        <v>100</v>
      </c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</row>
    <row r="142" spans="1:60" ht="12.75" customHeight="1" x14ac:dyDescent="0.2">
      <c r="A142" s="96"/>
      <c r="B142" s="96" t="s">
        <v>136</v>
      </c>
      <c r="C142" s="96"/>
      <c r="D142" s="97"/>
      <c r="E142" s="97"/>
      <c r="F142" s="97"/>
      <c r="G142" s="97"/>
      <c r="H142" s="97"/>
      <c r="I142" s="97"/>
      <c r="J142" s="98"/>
      <c r="K142" s="99">
        <v>111</v>
      </c>
      <c r="L142" s="100" t="s">
        <v>175</v>
      </c>
      <c r="M142" s="101"/>
      <c r="N142" s="102">
        <f>N143</f>
        <v>1500</v>
      </c>
      <c r="O142" s="102">
        <f t="shared" si="4"/>
        <v>0</v>
      </c>
      <c r="P142" s="102">
        <v>1500</v>
      </c>
      <c r="Q142" s="103">
        <f t="shared" si="5"/>
        <v>100</v>
      </c>
    </row>
    <row r="143" spans="1:60" ht="12.75" customHeight="1" x14ac:dyDescent="0.2">
      <c r="A143" s="104"/>
      <c r="B143" s="104" t="s">
        <v>138</v>
      </c>
      <c r="C143" s="104"/>
      <c r="D143" s="118"/>
      <c r="E143" s="118"/>
      <c r="F143" s="118"/>
      <c r="G143" s="118"/>
      <c r="H143" s="118"/>
      <c r="I143" s="118"/>
      <c r="J143" s="119"/>
      <c r="K143" s="107"/>
      <c r="L143" s="108">
        <v>3</v>
      </c>
      <c r="M143" s="109" t="s">
        <v>14</v>
      </c>
      <c r="N143" s="110">
        <f>N144</f>
        <v>1500</v>
      </c>
      <c r="O143" s="110">
        <f t="shared" si="4"/>
        <v>0</v>
      </c>
      <c r="P143" s="110">
        <v>1500</v>
      </c>
      <c r="Q143" s="111">
        <f t="shared" si="5"/>
        <v>100</v>
      </c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</row>
    <row r="144" spans="1:60" ht="12.75" customHeight="1" x14ac:dyDescent="0.2">
      <c r="A144" s="104"/>
      <c r="B144" s="104" t="s">
        <v>138</v>
      </c>
      <c r="C144" s="104"/>
      <c r="D144" s="105">
        <v>1</v>
      </c>
      <c r="E144" s="105"/>
      <c r="F144" s="105"/>
      <c r="G144" s="105"/>
      <c r="H144" s="105"/>
      <c r="I144" s="105"/>
      <c r="J144" s="106"/>
      <c r="K144" s="107"/>
      <c r="L144" s="108">
        <v>32</v>
      </c>
      <c r="M144" s="109" t="s">
        <v>70</v>
      </c>
      <c r="N144" s="110">
        <f>N145</f>
        <v>1500</v>
      </c>
      <c r="O144" s="110">
        <f t="shared" si="4"/>
        <v>0</v>
      </c>
      <c r="P144" s="110">
        <v>1500</v>
      </c>
      <c r="Q144" s="111">
        <f t="shared" si="5"/>
        <v>100</v>
      </c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</row>
    <row r="145" spans="1:60" ht="12.75" customHeight="1" x14ac:dyDescent="0.2">
      <c r="A145" s="114"/>
      <c r="B145" s="114" t="s">
        <v>138</v>
      </c>
      <c r="C145" s="104"/>
      <c r="D145" s="115">
        <v>1</v>
      </c>
      <c r="E145" s="105"/>
      <c r="F145" s="105"/>
      <c r="G145" s="105"/>
      <c r="H145" s="105"/>
      <c r="I145" s="105"/>
      <c r="J145" s="106"/>
      <c r="K145" s="107"/>
      <c r="L145" s="108">
        <v>323</v>
      </c>
      <c r="M145" s="109" t="s">
        <v>219</v>
      </c>
      <c r="N145" s="143">
        <v>1500</v>
      </c>
      <c r="O145" s="110">
        <f t="shared" si="4"/>
        <v>0</v>
      </c>
      <c r="P145" s="143">
        <v>1500</v>
      </c>
      <c r="Q145" s="111">
        <f t="shared" si="5"/>
        <v>100</v>
      </c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</row>
    <row r="146" spans="1:60" ht="12.75" customHeight="1" x14ac:dyDescent="0.2">
      <c r="A146" s="114"/>
      <c r="B146" s="114"/>
      <c r="C146" s="88" t="s">
        <v>220</v>
      </c>
      <c r="D146" s="89">
        <v>1</v>
      </c>
      <c r="E146" s="89" t="s">
        <v>131</v>
      </c>
      <c r="F146" s="89"/>
      <c r="G146" s="89" t="s">
        <v>131</v>
      </c>
      <c r="H146" s="89" t="s">
        <v>131</v>
      </c>
      <c r="I146" s="89" t="s">
        <v>131</v>
      </c>
      <c r="J146" s="90" t="s">
        <v>131</v>
      </c>
      <c r="K146" s="117">
        <v>111</v>
      </c>
      <c r="L146" s="324" t="s">
        <v>221</v>
      </c>
      <c r="M146" s="324"/>
      <c r="N146" s="94">
        <f>N147</f>
        <v>10000</v>
      </c>
      <c r="O146" s="94">
        <f t="shared" si="4"/>
        <v>25000</v>
      </c>
      <c r="P146" s="94">
        <v>35000</v>
      </c>
      <c r="Q146" s="95">
        <f t="shared" si="5"/>
        <v>350</v>
      </c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</row>
    <row r="147" spans="1:60" ht="12.75" customHeight="1" x14ac:dyDescent="0.2">
      <c r="A147" s="114"/>
      <c r="B147" s="114"/>
      <c r="C147" s="96"/>
      <c r="D147" s="97"/>
      <c r="E147" s="97"/>
      <c r="F147" s="97"/>
      <c r="G147" s="97"/>
      <c r="H147" s="97"/>
      <c r="I147" s="97"/>
      <c r="J147" s="98"/>
      <c r="K147" s="99">
        <v>111</v>
      </c>
      <c r="L147" s="100" t="s">
        <v>222</v>
      </c>
      <c r="M147" s="101"/>
      <c r="N147" s="102">
        <f>N148</f>
        <v>10000</v>
      </c>
      <c r="O147" s="102">
        <f t="shared" si="4"/>
        <v>25000</v>
      </c>
      <c r="P147" s="102">
        <v>35000</v>
      </c>
      <c r="Q147" s="103">
        <f t="shared" si="5"/>
        <v>350</v>
      </c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</row>
    <row r="148" spans="1:60" ht="12.75" customHeight="1" x14ac:dyDescent="0.2">
      <c r="A148" s="114"/>
      <c r="B148" s="114"/>
      <c r="C148" s="113"/>
      <c r="D148" s="148"/>
      <c r="E148" s="148"/>
      <c r="F148" s="148"/>
      <c r="G148" s="148"/>
      <c r="H148" s="148"/>
      <c r="I148" s="148"/>
      <c r="J148" s="149"/>
      <c r="K148" s="150"/>
      <c r="L148" s="151">
        <v>3</v>
      </c>
      <c r="M148" s="152" t="s">
        <v>14</v>
      </c>
      <c r="N148" s="153">
        <f>N149</f>
        <v>10000</v>
      </c>
      <c r="O148" s="153">
        <f t="shared" si="4"/>
        <v>25000</v>
      </c>
      <c r="P148" s="153">
        <v>35000</v>
      </c>
      <c r="Q148" s="154">
        <f t="shared" si="5"/>
        <v>350</v>
      </c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</row>
    <row r="149" spans="1:60" ht="12.75" customHeight="1" x14ac:dyDescent="0.2">
      <c r="A149" s="114"/>
      <c r="B149" s="114"/>
      <c r="C149" s="113"/>
      <c r="D149" s="148">
        <v>1</v>
      </c>
      <c r="E149" s="148"/>
      <c r="F149" s="148"/>
      <c r="G149" s="148"/>
      <c r="H149" s="148"/>
      <c r="I149" s="148"/>
      <c r="J149" s="149"/>
      <c r="K149" s="150"/>
      <c r="L149" s="151">
        <v>32</v>
      </c>
      <c r="M149" s="152" t="s">
        <v>70</v>
      </c>
      <c r="N149" s="153">
        <f>N150</f>
        <v>10000</v>
      </c>
      <c r="O149" s="153">
        <f t="shared" si="4"/>
        <v>25000</v>
      </c>
      <c r="P149" s="153">
        <v>35000</v>
      </c>
      <c r="Q149" s="154">
        <f t="shared" si="5"/>
        <v>350</v>
      </c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</row>
    <row r="150" spans="1:60" ht="12.75" customHeight="1" x14ac:dyDescent="0.2">
      <c r="A150" s="114"/>
      <c r="B150" s="114"/>
      <c r="C150" s="113"/>
      <c r="D150" s="148">
        <v>1</v>
      </c>
      <c r="E150" s="148"/>
      <c r="F150" s="148"/>
      <c r="G150" s="148"/>
      <c r="H150" s="148"/>
      <c r="I150" s="148"/>
      <c r="J150" s="149"/>
      <c r="K150" s="150"/>
      <c r="L150" s="151">
        <v>323</v>
      </c>
      <c r="M150" s="152" t="s">
        <v>223</v>
      </c>
      <c r="N150" s="153">
        <v>10000</v>
      </c>
      <c r="O150" s="153">
        <f t="shared" si="4"/>
        <v>25000</v>
      </c>
      <c r="P150" s="153">
        <v>35000</v>
      </c>
      <c r="Q150" s="154">
        <f t="shared" si="5"/>
        <v>350</v>
      </c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</row>
    <row r="151" spans="1:60" ht="12.75" customHeight="1" x14ac:dyDescent="0.2">
      <c r="A151" s="114"/>
      <c r="B151" s="114"/>
      <c r="C151" s="88" t="s">
        <v>566</v>
      </c>
      <c r="D151" s="88" t="s">
        <v>145</v>
      </c>
      <c r="E151" s="88"/>
      <c r="F151" s="88"/>
      <c r="G151" s="88"/>
      <c r="H151" s="88"/>
      <c r="I151" s="88"/>
      <c r="J151" s="88"/>
      <c r="K151" s="88"/>
      <c r="L151" s="88" t="s">
        <v>570</v>
      </c>
      <c r="M151" s="88" t="s">
        <v>571</v>
      </c>
      <c r="N151" s="218">
        <v>0</v>
      </c>
      <c r="O151" s="94">
        <f t="shared" si="4"/>
        <v>15000</v>
      </c>
      <c r="P151" s="94">
        <v>15000</v>
      </c>
      <c r="Q151" s="88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</row>
    <row r="152" spans="1:60" ht="12.75" customHeight="1" x14ac:dyDescent="0.2">
      <c r="A152" s="114"/>
      <c r="B152" s="114"/>
      <c r="C152" s="96"/>
      <c r="D152" s="96"/>
      <c r="E152" s="96"/>
      <c r="F152" s="96"/>
      <c r="G152" s="96"/>
      <c r="H152" s="96"/>
      <c r="I152" s="96"/>
      <c r="J152" s="96"/>
      <c r="K152" s="96"/>
      <c r="L152" s="96" t="s">
        <v>568</v>
      </c>
      <c r="M152" s="96"/>
      <c r="N152" s="219">
        <v>0</v>
      </c>
      <c r="O152" s="102">
        <f t="shared" si="4"/>
        <v>15000</v>
      </c>
      <c r="P152" s="102">
        <v>15000</v>
      </c>
      <c r="Q152" s="9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</row>
    <row r="153" spans="1:60" ht="12.75" customHeight="1" x14ac:dyDescent="0.2">
      <c r="A153" s="114"/>
      <c r="B153" s="114"/>
      <c r="C153" s="113"/>
      <c r="D153" s="148"/>
      <c r="E153" s="148"/>
      <c r="F153" s="148"/>
      <c r="G153" s="148"/>
      <c r="H153" s="148"/>
      <c r="I153" s="148"/>
      <c r="J153" s="149"/>
      <c r="K153" s="150"/>
      <c r="L153" s="151">
        <v>3</v>
      </c>
      <c r="M153" s="152" t="s">
        <v>14</v>
      </c>
      <c r="N153" s="153">
        <v>0</v>
      </c>
      <c r="O153" s="153">
        <f t="shared" si="4"/>
        <v>15000</v>
      </c>
      <c r="P153" s="153">
        <v>15000</v>
      </c>
      <c r="Q153" s="154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</row>
    <row r="154" spans="1:60" ht="12.75" customHeight="1" x14ac:dyDescent="0.2">
      <c r="A154" s="114"/>
      <c r="B154" s="114"/>
      <c r="C154" s="113"/>
      <c r="D154" s="148"/>
      <c r="E154" s="148"/>
      <c r="F154" s="148"/>
      <c r="G154" s="148"/>
      <c r="H154" s="148"/>
      <c r="I154" s="148"/>
      <c r="J154" s="149"/>
      <c r="K154" s="150"/>
      <c r="L154" s="151">
        <v>32</v>
      </c>
      <c r="M154" s="152" t="s">
        <v>70</v>
      </c>
      <c r="N154" s="153">
        <v>0</v>
      </c>
      <c r="O154" s="153">
        <f t="shared" si="4"/>
        <v>15000</v>
      </c>
      <c r="P154" s="153">
        <v>15000</v>
      </c>
      <c r="Q154" s="154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</row>
    <row r="155" spans="1:60" ht="12.75" customHeight="1" x14ac:dyDescent="0.2">
      <c r="A155" s="114"/>
      <c r="B155" s="114"/>
      <c r="C155" s="113"/>
      <c r="D155" s="148"/>
      <c r="E155" s="148"/>
      <c r="F155" s="148"/>
      <c r="G155" s="148"/>
      <c r="H155" s="148"/>
      <c r="I155" s="148"/>
      <c r="J155" s="149"/>
      <c r="K155" s="150"/>
      <c r="L155" s="151">
        <v>323</v>
      </c>
      <c r="M155" s="152" t="s">
        <v>223</v>
      </c>
      <c r="N155" s="153">
        <v>0</v>
      </c>
      <c r="O155" s="153">
        <f t="shared" si="4"/>
        <v>15000</v>
      </c>
      <c r="P155" s="153">
        <v>15000</v>
      </c>
      <c r="Q155" s="154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</row>
    <row r="156" spans="1:60" ht="12.75" customHeight="1" x14ac:dyDescent="0.2">
      <c r="A156" s="91">
        <v>21</v>
      </c>
      <c r="B156" s="88" t="s">
        <v>129</v>
      </c>
      <c r="C156" s="88" t="s">
        <v>220</v>
      </c>
      <c r="D156" s="89">
        <v>1</v>
      </c>
      <c r="E156" s="89" t="s">
        <v>131</v>
      </c>
      <c r="F156" s="89"/>
      <c r="G156" s="89" t="s">
        <v>131</v>
      </c>
      <c r="H156" s="89" t="s">
        <v>131</v>
      </c>
      <c r="I156" s="89" t="s">
        <v>131</v>
      </c>
      <c r="J156" s="90" t="s">
        <v>131</v>
      </c>
      <c r="K156" s="117">
        <v>111</v>
      </c>
      <c r="L156" s="324" t="s">
        <v>224</v>
      </c>
      <c r="M156" s="324"/>
      <c r="N156" s="94">
        <f>N157</f>
        <v>5000</v>
      </c>
      <c r="O156" s="94">
        <f t="shared" si="4"/>
        <v>0</v>
      </c>
      <c r="P156" s="94">
        <v>5000</v>
      </c>
      <c r="Q156" s="95">
        <f t="shared" si="5"/>
        <v>100</v>
      </c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</row>
    <row r="157" spans="1:60" ht="12.75" customHeight="1" x14ac:dyDescent="0.2">
      <c r="A157" s="96"/>
      <c r="B157" s="96" t="s">
        <v>136</v>
      </c>
      <c r="C157" s="96"/>
      <c r="D157" s="97"/>
      <c r="E157" s="97"/>
      <c r="F157" s="97"/>
      <c r="G157" s="97"/>
      <c r="H157" s="97"/>
      <c r="I157" s="97"/>
      <c r="J157" s="98"/>
      <c r="K157" s="99">
        <v>111</v>
      </c>
      <c r="L157" s="100" t="s">
        <v>175</v>
      </c>
      <c r="M157" s="101"/>
      <c r="N157" s="102">
        <f>N158</f>
        <v>5000</v>
      </c>
      <c r="O157" s="102">
        <f t="shared" si="4"/>
        <v>0</v>
      </c>
      <c r="P157" s="102">
        <v>5000</v>
      </c>
      <c r="Q157" s="103">
        <f t="shared" si="5"/>
        <v>100</v>
      </c>
    </row>
    <row r="158" spans="1:60" ht="12.75" customHeight="1" x14ac:dyDescent="0.2">
      <c r="A158" s="104"/>
      <c r="B158" s="104" t="s">
        <v>138</v>
      </c>
      <c r="C158" s="104"/>
      <c r="D158" s="118"/>
      <c r="E158" s="118"/>
      <c r="F158" s="118"/>
      <c r="G158" s="118"/>
      <c r="H158" s="118"/>
      <c r="I158" s="118"/>
      <c r="J158" s="119"/>
      <c r="K158" s="107"/>
      <c r="L158" s="108">
        <v>3</v>
      </c>
      <c r="M158" s="109" t="s">
        <v>14</v>
      </c>
      <c r="N158" s="110">
        <f>N159</f>
        <v>5000</v>
      </c>
      <c r="O158" s="110">
        <f t="shared" si="4"/>
        <v>0</v>
      </c>
      <c r="P158" s="110">
        <v>5000</v>
      </c>
      <c r="Q158" s="111">
        <f t="shared" si="5"/>
        <v>100</v>
      </c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</row>
    <row r="159" spans="1:60" ht="12.75" customHeight="1" x14ac:dyDescent="0.2">
      <c r="A159" s="104"/>
      <c r="B159" s="104" t="s">
        <v>138</v>
      </c>
      <c r="C159" s="104"/>
      <c r="D159" s="105">
        <v>1</v>
      </c>
      <c r="E159" s="105"/>
      <c r="F159" s="105"/>
      <c r="G159" s="105"/>
      <c r="H159" s="105"/>
      <c r="I159" s="105"/>
      <c r="J159" s="106"/>
      <c r="K159" s="107"/>
      <c r="L159" s="108">
        <v>32</v>
      </c>
      <c r="M159" s="109" t="s">
        <v>70</v>
      </c>
      <c r="N159" s="110">
        <f>N160</f>
        <v>5000</v>
      </c>
      <c r="O159" s="110">
        <f t="shared" si="4"/>
        <v>0</v>
      </c>
      <c r="P159" s="110">
        <v>5000</v>
      </c>
      <c r="Q159" s="111">
        <f t="shared" si="5"/>
        <v>100</v>
      </c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</row>
    <row r="160" spans="1:60" ht="12.75" customHeight="1" x14ac:dyDescent="0.2">
      <c r="A160" s="114"/>
      <c r="B160" s="114" t="s">
        <v>138</v>
      </c>
      <c r="C160" s="104"/>
      <c r="D160" s="115">
        <v>1</v>
      </c>
      <c r="E160" s="105"/>
      <c r="F160" s="105"/>
      <c r="G160" s="105"/>
      <c r="H160" s="105"/>
      <c r="I160" s="105"/>
      <c r="J160" s="106"/>
      <c r="K160" s="107"/>
      <c r="L160" s="108">
        <v>323</v>
      </c>
      <c r="M160" s="109" t="s">
        <v>73</v>
      </c>
      <c r="N160" s="143">
        <v>5000</v>
      </c>
      <c r="O160" s="110">
        <f t="shared" si="4"/>
        <v>0</v>
      </c>
      <c r="P160" s="143">
        <v>5000</v>
      </c>
      <c r="Q160" s="111">
        <f t="shared" si="5"/>
        <v>100</v>
      </c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</row>
    <row r="161" spans="1:60" ht="15" customHeight="1" x14ac:dyDescent="0.2">
      <c r="A161" s="114"/>
      <c r="B161" s="114"/>
      <c r="C161" s="88" t="s">
        <v>225</v>
      </c>
      <c r="D161" s="89">
        <v>1</v>
      </c>
      <c r="E161" s="89" t="s">
        <v>131</v>
      </c>
      <c r="F161" s="89"/>
      <c r="G161" s="89" t="s">
        <v>131</v>
      </c>
      <c r="H161" s="89" t="s">
        <v>131</v>
      </c>
      <c r="I161" s="89" t="s">
        <v>131</v>
      </c>
      <c r="J161" s="90" t="s">
        <v>131</v>
      </c>
      <c r="K161" s="117">
        <v>111</v>
      </c>
      <c r="L161" s="324" t="s">
        <v>226</v>
      </c>
      <c r="M161" s="324"/>
      <c r="N161" s="94">
        <f>N162</f>
        <v>15000</v>
      </c>
      <c r="O161" s="94">
        <f t="shared" si="4"/>
        <v>0</v>
      </c>
      <c r="P161" s="94">
        <v>15000</v>
      </c>
      <c r="Q161" s="95">
        <f t="shared" si="5"/>
        <v>100</v>
      </c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</row>
    <row r="162" spans="1:60" ht="12.75" customHeight="1" x14ac:dyDescent="0.2">
      <c r="A162" s="114"/>
      <c r="B162" s="114"/>
      <c r="C162" s="96"/>
      <c r="D162" s="97"/>
      <c r="E162" s="97"/>
      <c r="F162" s="97"/>
      <c r="G162" s="97"/>
      <c r="H162" s="97"/>
      <c r="I162" s="97"/>
      <c r="J162" s="98"/>
      <c r="K162" s="99">
        <v>111</v>
      </c>
      <c r="L162" s="100" t="s">
        <v>175</v>
      </c>
      <c r="M162" s="101"/>
      <c r="N162" s="102">
        <f>N163</f>
        <v>15000</v>
      </c>
      <c r="O162" s="102">
        <f t="shared" si="4"/>
        <v>0</v>
      </c>
      <c r="P162" s="102">
        <v>15000</v>
      </c>
      <c r="Q162" s="103">
        <f t="shared" si="5"/>
        <v>100</v>
      </c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</row>
    <row r="163" spans="1:60" ht="12.75" customHeight="1" x14ac:dyDescent="0.2">
      <c r="A163" s="114"/>
      <c r="B163" s="114"/>
      <c r="C163" s="104"/>
      <c r="D163" s="118"/>
      <c r="E163" s="118"/>
      <c r="F163" s="118"/>
      <c r="G163" s="118"/>
      <c r="H163" s="118"/>
      <c r="I163" s="118"/>
      <c r="J163" s="119"/>
      <c r="K163" s="107"/>
      <c r="L163" s="108">
        <v>3</v>
      </c>
      <c r="M163" s="109" t="s">
        <v>14</v>
      </c>
      <c r="N163" s="110">
        <f>N164</f>
        <v>15000</v>
      </c>
      <c r="O163" s="110">
        <f t="shared" si="4"/>
        <v>0</v>
      </c>
      <c r="P163" s="110">
        <v>15000</v>
      </c>
      <c r="Q163" s="111">
        <f t="shared" si="5"/>
        <v>100</v>
      </c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</row>
    <row r="164" spans="1:60" ht="12.75" customHeight="1" x14ac:dyDescent="0.2">
      <c r="A164" s="114"/>
      <c r="B164" s="114"/>
      <c r="C164" s="104"/>
      <c r="D164" s="105">
        <v>1</v>
      </c>
      <c r="E164" s="105"/>
      <c r="F164" s="105"/>
      <c r="G164" s="105"/>
      <c r="H164" s="105"/>
      <c r="I164" s="105"/>
      <c r="J164" s="106"/>
      <c r="K164" s="107"/>
      <c r="L164" s="108">
        <v>32</v>
      </c>
      <c r="M164" s="109" t="s">
        <v>70</v>
      </c>
      <c r="N164" s="110">
        <f>N165</f>
        <v>15000</v>
      </c>
      <c r="O164" s="110">
        <f t="shared" si="4"/>
        <v>0</v>
      </c>
      <c r="P164" s="110">
        <v>15000</v>
      </c>
      <c r="Q164" s="111">
        <f t="shared" si="5"/>
        <v>100</v>
      </c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</row>
    <row r="165" spans="1:60" ht="12.75" customHeight="1" x14ac:dyDescent="0.2">
      <c r="A165" s="114"/>
      <c r="B165" s="114"/>
      <c r="C165" s="104"/>
      <c r="D165" s="115">
        <v>1</v>
      </c>
      <c r="E165" s="105"/>
      <c r="F165" s="105"/>
      <c r="G165" s="105"/>
      <c r="H165" s="105"/>
      <c r="I165" s="105"/>
      <c r="J165" s="106"/>
      <c r="K165" s="107"/>
      <c r="L165" s="108">
        <v>323</v>
      </c>
      <c r="M165" s="109" t="s">
        <v>223</v>
      </c>
      <c r="N165" s="143">
        <v>15000</v>
      </c>
      <c r="O165" s="110">
        <f t="shared" si="4"/>
        <v>0</v>
      </c>
      <c r="P165" s="143">
        <v>15000</v>
      </c>
      <c r="Q165" s="111">
        <f t="shared" si="5"/>
        <v>100</v>
      </c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</row>
    <row r="166" spans="1:60" ht="15" customHeight="1" x14ac:dyDescent="0.2">
      <c r="A166" s="114"/>
      <c r="B166" s="114"/>
      <c r="C166" s="88" t="s">
        <v>220</v>
      </c>
      <c r="D166" s="89">
        <v>1</v>
      </c>
      <c r="E166" s="89" t="s">
        <v>131</v>
      </c>
      <c r="F166" s="89"/>
      <c r="G166" s="89" t="s">
        <v>131</v>
      </c>
      <c r="H166" s="89" t="s">
        <v>131</v>
      </c>
      <c r="I166" s="89" t="s">
        <v>131</v>
      </c>
      <c r="J166" s="90" t="s">
        <v>131</v>
      </c>
      <c r="K166" s="117">
        <v>111</v>
      </c>
      <c r="L166" s="324" t="s">
        <v>227</v>
      </c>
      <c r="M166" s="324"/>
      <c r="N166" s="94">
        <f>N167</f>
        <v>250000</v>
      </c>
      <c r="O166" s="94">
        <f t="shared" si="4"/>
        <v>-200000</v>
      </c>
      <c r="P166" s="94">
        <v>50000</v>
      </c>
      <c r="Q166" s="95">
        <f t="shared" si="5"/>
        <v>20</v>
      </c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</row>
    <row r="167" spans="1:60" ht="12.75" customHeight="1" x14ac:dyDescent="0.2">
      <c r="A167" s="114"/>
      <c r="B167" s="114"/>
      <c r="C167" s="96"/>
      <c r="D167" s="97"/>
      <c r="E167" s="97"/>
      <c r="F167" s="97"/>
      <c r="G167" s="97"/>
      <c r="H167" s="97"/>
      <c r="I167" s="97"/>
      <c r="J167" s="98"/>
      <c r="K167" s="99">
        <v>111</v>
      </c>
      <c r="L167" s="100" t="s">
        <v>175</v>
      </c>
      <c r="M167" s="101"/>
      <c r="N167" s="102">
        <f>N168</f>
        <v>250000</v>
      </c>
      <c r="O167" s="102">
        <f t="shared" si="4"/>
        <v>-200000</v>
      </c>
      <c r="P167" s="102">
        <v>50000</v>
      </c>
      <c r="Q167" s="103">
        <f t="shared" si="5"/>
        <v>20</v>
      </c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</row>
    <row r="168" spans="1:60" ht="12.75" customHeight="1" x14ac:dyDescent="0.2">
      <c r="A168" s="114"/>
      <c r="B168" s="114"/>
      <c r="C168" s="104"/>
      <c r="D168" s="118"/>
      <c r="E168" s="118"/>
      <c r="F168" s="118"/>
      <c r="G168" s="118"/>
      <c r="H168" s="118"/>
      <c r="I168" s="118"/>
      <c r="J168" s="119"/>
      <c r="K168" s="107"/>
      <c r="L168" s="108">
        <v>3</v>
      </c>
      <c r="M168" s="109" t="s">
        <v>14</v>
      </c>
      <c r="N168" s="110">
        <f>N169</f>
        <v>250000</v>
      </c>
      <c r="O168" s="110">
        <f t="shared" si="4"/>
        <v>-200000</v>
      </c>
      <c r="P168" s="110">
        <v>50000</v>
      </c>
      <c r="Q168" s="111">
        <f t="shared" si="5"/>
        <v>20</v>
      </c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</row>
    <row r="169" spans="1:60" ht="12.75" customHeight="1" x14ac:dyDescent="0.2">
      <c r="A169" s="114"/>
      <c r="B169" s="114"/>
      <c r="C169" s="104"/>
      <c r="D169" s="105">
        <v>1</v>
      </c>
      <c r="E169" s="105"/>
      <c r="F169" s="105"/>
      <c r="G169" s="105"/>
      <c r="H169" s="105"/>
      <c r="I169" s="105"/>
      <c r="J169" s="106"/>
      <c r="K169" s="107"/>
      <c r="L169" s="108">
        <v>32</v>
      </c>
      <c r="M169" s="109" t="s">
        <v>70</v>
      </c>
      <c r="N169" s="110">
        <f>N170</f>
        <v>250000</v>
      </c>
      <c r="O169" s="110">
        <f t="shared" si="4"/>
        <v>-200000</v>
      </c>
      <c r="P169" s="110">
        <v>50000</v>
      </c>
      <c r="Q169" s="111">
        <f t="shared" si="5"/>
        <v>20</v>
      </c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</row>
    <row r="170" spans="1:60" ht="12.75" customHeight="1" x14ac:dyDescent="0.2">
      <c r="A170" s="114"/>
      <c r="B170" s="114"/>
      <c r="C170" s="104"/>
      <c r="D170" s="115">
        <v>1</v>
      </c>
      <c r="E170" s="105"/>
      <c r="F170" s="105"/>
      <c r="G170" s="105"/>
      <c r="H170" s="105"/>
      <c r="I170" s="105"/>
      <c r="J170" s="106"/>
      <c r="K170" s="107"/>
      <c r="L170" s="108">
        <v>323</v>
      </c>
      <c r="M170" s="109" t="s">
        <v>223</v>
      </c>
      <c r="N170" s="143">
        <v>250000</v>
      </c>
      <c r="O170" s="110">
        <f t="shared" si="4"/>
        <v>-200000</v>
      </c>
      <c r="P170" s="143">
        <v>50000</v>
      </c>
      <c r="Q170" s="111">
        <f t="shared" si="5"/>
        <v>20</v>
      </c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</row>
    <row r="171" spans="1:60" ht="12.75" customHeight="1" x14ac:dyDescent="0.2">
      <c r="A171" s="88" t="s">
        <v>228</v>
      </c>
      <c r="B171" s="88" t="s">
        <v>129</v>
      </c>
      <c r="C171" s="88" t="s">
        <v>225</v>
      </c>
      <c r="D171" s="89">
        <v>1</v>
      </c>
      <c r="E171" s="89" t="s">
        <v>131</v>
      </c>
      <c r="F171" s="89"/>
      <c r="G171" s="89" t="s">
        <v>131</v>
      </c>
      <c r="H171" s="89" t="s">
        <v>131</v>
      </c>
      <c r="I171" s="89" t="s">
        <v>131</v>
      </c>
      <c r="J171" s="90" t="s">
        <v>131</v>
      </c>
      <c r="K171" s="147" t="s">
        <v>144</v>
      </c>
      <c r="L171" s="324" t="s">
        <v>229</v>
      </c>
      <c r="M171" s="324"/>
      <c r="N171" s="94">
        <f>N172</f>
        <v>10000</v>
      </c>
      <c r="O171" s="94">
        <f t="shared" si="4"/>
        <v>0</v>
      </c>
      <c r="P171" s="94">
        <v>10000</v>
      </c>
      <c r="Q171" s="95">
        <f t="shared" si="5"/>
        <v>100</v>
      </c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</row>
    <row r="172" spans="1:60" ht="12.75" customHeight="1" x14ac:dyDescent="0.2">
      <c r="A172" s="96"/>
      <c r="B172" s="96" t="s">
        <v>136</v>
      </c>
      <c r="C172" s="96"/>
      <c r="D172" s="97"/>
      <c r="E172" s="97"/>
      <c r="F172" s="97"/>
      <c r="G172" s="97"/>
      <c r="H172" s="97"/>
      <c r="I172" s="97"/>
      <c r="J172" s="98"/>
      <c r="K172" s="99">
        <v>111</v>
      </c>
      <c r="L172" s="100" t="s">
        <v>175</v>
      </c>
      <c r="M172" s="101"/>
      <c r="N172" s="102">
        <f>N173</f>
        <v>10000</v>
      </c>
      <c r="O172" s="102">
        <f t="shared" si="4"/>
        <v>0</v>
      </c>
      <c r="P172" s="102">
        <v>10000</v>
      </c>
      <c r="Q172" s="103">
        <f t="shared" si="5"/>
        <v>100</v>
      </c>
    </row>
    <row r="173" spans="1:60" ht="12.75" customHeight="1" x14ac:dyDescent="0.2">
      <c r="A173" s="104"/>
      <c r="B173" s="104" t="s">
        <v>138</v>
      </c>
      <c r="C173" s="104"/>
      <c r="D173" s="118"/>
      <c r="E173" s="118"/>
      <c r="F173" s="118"/>
      <c r="G173" s="118"/>
      <c r="H173" s="118"/>
      <c r="I173" s="118"/>
      <c r="J173" s="119"/>
      <c r="K173" s="107"/>
      <c r="L173" s="108">
        <v>3</v>
      </c>
      <c r="M173" s="109" t="s">
        <v>14</v>
      </c>
      <c r="N173" s="110">
        <f>N174</f>
        <v>10000</v>
      </c>
      <c r="O173" s="110">
        <f t="shared" si="4"/>
        <v>0</v>
      </c>
      <c r="P173" s="110">
        <v>10000</v>
      </c>
      <c r="Q173" s="111">
        <f t="shared" si="5"/>
        <v>100</v>
      </c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</row>
    <row r="174" spans="1:60" ht="12.75" customHeight="1" x14ac:dyDescent="0.2">
      <c r="A174" s="104"/>
      <c r="B174" s="104" t="s">
        <v>138</v>
      </c>
      <c r="C174" s="104"/>
      <c r="D174" s="105">
        <v>1</v>
      </c>
      <c r="E174" s="105"/>
      <c r="F174" s="105"/>
      <c r="G174" s="105"/>
      <c r="H174" s="105"/>
      <c r="I174" s="105"/>
      <c r="J174" s="106"/>
      <c r="K174" s="107"/>
      <c r="L174" s="108">
        <v>32</v>
      </c>
      <c r="M174" s="109" t="s">
        <v>70</v>
      </c>
      <c r="N174" s="110">
        <f>N175</f>
        <v>10000</v>
      </c>
      <c r="O174" s="110">
        <f t="shared" si="4"/>
        <v>0</v>
      </c>
      <c r="P174" s="110">
        <v>10000</v>
      </c>
      <c r="Q174" s="111">
        <f t="shared" si="5"/>
        <v>100</v>
      </c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</row>
    <row r="175" spans="1:60" ht="12.75" customHeight="1" x14ac:dyDescent="0.2">
      <c r="A175" s="114"/>
      <c r="B175" s="114" t="s">
        <v>138</v>
      </c>
      <c r="C175" s="104"/>
      <c r="D175" s="115">
        <v>1</v>
      </c>
      <c r="E175" s="105"/>
      <c r="F175" s="105"/>
      <c r="G175" s="105"/>
      <c r="H175" s="105"/>
      <c r="I175" s="105"/>
      <c r="J175" s="106"/>
      <c r="K175" s="107"/>
      <c r="L175" s="108">
        <v>323</v>
      </c>
      <c r="M175" s="109" t="s">
        <v>73</v>
      </c>
      <c r="N175" s="143">
        <v>10000</v>
      </c>
      <c r="O175" s="110">
        <f t="shared" si="4"/>
        <v>0</v>
      </c>
      <c r="P175" s="143">
        <v>10000</v>
      </c>
      <c r="Q175" s="111">
        <f t="shared" si="5"/>
        <v>100</v>
      </c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</row>
    <row r="176" spans="1:60" ht="15" customHeight="1" x14ac:dyDescent="0.2">
      <c r="A176" s="114"/>
      <c r="B176" s="114"/>
      <c r="C176" s="88" t="s">
        <v>230</v>
      </c>
      <c r="D176" s="89">
        <v>1</v>
      </c>
      <c r="E176" s="89" t="s">
        <v>131</v>
      </c>
      <c r="F176" s="89"/>
      <c r="G176" s="89" t="s">
        <v>131</v>
      </c>
      <c r="H176" s="89" t="s">
        <v>131</v>
      </c>
      <c r="I176" s="89" t="s">
        <v>131</v>
      </c>
      <c r="J176" s="90" t="s">
        <v>131</v>
      </c>
      <c r="K176" s="147" t="s">
        <v>144</v>
      </c>
      <c r="L176" s="324" t="s">
        <v>231</v>
      </c>
      <c r="M176" s="324"/>
      <c r="N176" s="94">
        <f>N177</f>
        <v>17000</v>
      </c>
      <c r="O176" s="94">
        <f t="shared" si="4"/>
        <v>-7000</v>
      </c>
      <c r="P176" s="94">
        <v>10000</v>
      </c>
      <c r="Q176" s="95">
        <f t="shared" si="5"/>
        <v>58.82352941176471</v>
      </c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</row>
    <row r="177" spans="1:60" ht="12.75" customHeight="1" x14ac:dyDescent="0.2">
      <c r="A177" s="114"/>
      <c r="B177" s="114"/>
      <c r="C177" s="96"/>
      <c r="D177" s="97"/>
      <c r="E177" s="97"/>
      <c r="F177" s="97"/>
      <c r="G177" s="97"/>
      <c r="H177" s="97"/>
      <c r="I177" s="97"/>
      <c r="J177" s="98"/>
      <c r="K177" s="99">
        <v>111</v>
      </c>
      <c r="L177" s="100" t="s">
        <v>175</v>
      </c>
      <c r="M177" s="101"/>
      <c r="N177" s="102">
        <f>N178</f>
        <v>17000</v>
      </c>
      <c r="O177" s="102">
        <f t="shared" si="4"/>
        <v>-7000</v>
      </c>
      <c r="P177" s="102">
        <v>10000</v>
      </c>
      <c r="Q177" s="103">
        <f t="shared" si="5"/>
        <v>58.82352941176471</v>
      </c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</row>
    <row r="178" spans="1:60" ht="12.75" customHeight="1" x14ac:dyDescent="0.2">
      <c r="A178" s="114"/>
      <c r="B178" s="114"/>
      <c r="C178" s="104"/>
      <c r="D178" s="118"/>
      <c r="E178" s="118"/>
      <c r="F178" s="118"/>
      <c r="G178" s="118"/>
      <c r="H178" s="118"/>
      <c r="I178" s="118"/>
      <c r="J178" s="119"/>
      <c r="K178" s="107"/>
      <c r="L178" s="108">
        <v>3</v>
      </c>
      <c r="M178" s="109" t="s">
        <v>14</v>
      </c>
      <c r="N178" s="110">
        <f>N179</f>
        <v>17000</v>
      </c>
      <c r="O178" s="110">
        <f t="shared" si="4"/>
        <v>-7000</v>
      </c>
      <c r="P178" s="110">
        <v>10000</v>
      </c>
      <c r="Q178" s="111">
        <f t="shared" si="5"/>
        <v>58.82352941176471</v>
      </c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</row>
    <row r="179" spans="1:60" ht="12.75" customHeight="1" x14ac:dyDescent="0.2">
      <c r="A179" s="114"/>
      <c r="B179" s="114"/>
      <c r="C179" s="104"/>
      <c r="D179" s="105">
        <v>1</v>
      </c>
      <c r="E179" s="105"/>
      <c r="F179" s="105"/>
      <c r="G179" s="105"/>
      <c r="H179" s="105"/>
      <c r="I179" s="105"/>
      <c r="J179" s="106"/>
      <c r="K179" s="107"/>
      <c r="L179" s="108">
        <v>32</v>
      </c>
      <c r="M179" s="109" t="s">
        <v>70</v>
      </c>
      <c r="N179" s="110">
        <f>N180</f>
        <v>17000</v>
      </c>
      <c r="O179" s="110">
        <f t="shared" si="4"/>
        <v>-7000</v>
      </c>
      <c r="P179" s="110">
        <v>10000</v>
      </c>
      <c r="Q179" s="111">
        <f t="shared" si="5"/>
        <v>58.82352941176471</v>
      </c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</row>
    <row r="180" spans="1:60" ht="12.75" customHeight="1" x14ac:dyDescent="0.2">
      <c r="A180" s="114"/>
      <c r="B180" s="114"/>
      <c r="C180" s="104"/>
      <c r="D180" s="115">
        <v>1</v>
      </c>
      <c r="E180" s="105"/>
      <c r="F180" s="105"/>
      <c r="G180" s="105"/>
      <c r="H180" s="105"/>
      <c r="I180" s="105"/>
      <c r="J180" s="106"/>
      <c r="K180" s="107"/>
      <c r="L180" s="108">
        <v>323</v>
      </c>
      <c r="M180" s="109" t="s">
        <v>73</v>
      </c>
      <c r="N180" s="143">
        <v>17000</v>
      </c>
      <c r="O180" s="110">
        <f t="shared" si="4"/>
        <v>-7000</v>
      </c>
      <c r="P180" s="143">
        <v>10000</v>
      </c>
      <c r="Q180" s="111">
        <f t="shared" si="5"/>
        <v>58.82352941176471</v>
      </c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</row>
    <row r="181" spans="1:60" ht="15" customHeight="1" x14ac:dyDescent="0.2">
      <c r="A181" s="114"/>
      <c r="B181" s="114"/>
      <c r="C181" s="88" t="s">
        <v>232</v>
      </c>
      <c r="D181" s="89">
        <v>1</v>
      </c>
      <c r="E181" s="89" t="s">
        <v>131</v>
      </c>
      <c r="F181" s="89"/>
      <c r="G181" s="89" t="s">
        <v>131</v>
      </c>
      <c r="H181" s="89" t="s">
        <v>131</v>
      </c>
      <c r="I181" s="89" t="s">
        <v>131</v>
      </c>
      <c r="J181" s="90" t="s">
        <v>131</v>
      </c>
      <c r="K181" s="147" t="s">
        <v>144</v>
      </c>
      <c r="L181" s="324" t="s">
        <v>233</v>
      </c>
      <c r="M181" s="324"/>
      <c r="N181" s="94">
        <f>N182</f>
        <v>2000</v>
      </c>
      <c r="O181" s="94">
        <f t="shared" si="4"/>
        <v>0</v>
      </c>
      <c r="P181" s="94">
        <v>2000</v>
      </c>
      <c r="Q181" s="95">
        <f t="shared" si="5"/>
        <v>100</v>
      </c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</row>
    <row r="182" spans="1:60" ht="12.75" customHeight="1" x14ac:dyDescent="0.2">
      <c r="A182" s="114"/>
      <c r="B182" s="114"/>
      <c r="C182" s="96"/>
      <c r="D182" s="97"/>
      <c r="E182" s="97"/>
      <c r="F182" s="97"/>
      <c r="G182" s="97"/>
      <c r="H182" s="97"/>
      <c r="I182" s="97"/>
      <c r="J182" s="98"/>
      <c r="K182" s="99">
        <v>111</v>
      </c>
      <c r="L182" s="100" t="s">
        <v>175</v>
      </c>
      <c r="M182" s="101"/>
      <c r="N182" s="102">
        <f>N183</f>
        <v>2000</v>
      </c>
      <c r="O182" s="102">
        <f t="shared" si="4"/>
        <v>0</v>
      </c>
      <c r="P182" s="102">
        <v>2000</v>
      </c>
      <c r="Q182" s="103">
        <f t="shared" si="5"/>
        <v>100</v>
      </c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</row>
    <row r="183" spans="1:60" ht="12.75" customHeight="1" x14ac:dyDescent="0.2">
      <c r="A183" s="114"/>
      <c r="B183" s="114"/>
      <c r="C183" s="104"/>
      <c r="D183" s="118"/>
      <c r="E183" s="118"/>
      <c r="F183" s="118"/>
      <c r="G183" s="118"/>
      <c r="H183" s="118"/>
      <c r="I183" s="118"/>
      <c r="J183" s="119"/>
      <c r="K183" s="107"/>
      <c r="L183" s="108">
        <v>3</v>
      </c>
      <c r="M183" s="109" t="s">
        <v>14</v>
      </c>
      <c r="N183" s="110">
        <f>N184</f>
        <v>2000</v>
      </c>
      <c r="O183" s="110">
        <f t="shared" si="4"/>
        <v>0</v>
      </c>
      <c r="P183" s="110">
        <v>2000</v>
      </c>
      <c r="Q183" s="111">
        <f t="shared" si="5"/>
        <v>100</v>
      </c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</row>
    <row r="184" spans="1:60" ht="12.75" customHeight="1" x14ac:dyDescent="0.2">
      <c r="A184" s="114"/>
      <c r="B184" s="114"/>
      <c r="C184" s="104"/>
      <c r="D184" s="105">
        <v>1</v>
      </c>
      <c r="E184" s="105"/>
      <c r="F184" s="105"/>
      <c r="G184" s="105"/>
      <c r="H184" s="105"/>
      <c r="I184" s="105"/>
      <c r="J184" s="106"/>
      <c r="K184" s="107"/>
      <c r="L184" s="108">
        <v>32</v>
      </c>
      <c r="M184" s="109" t="s">
        <v>70</v>
      </c>
      <c r="N184" s="110">
        <f>N185</f>
        <v>2000</v>
      </c>
      <c r="O184" s="110">
        <f t="shared" si="4"/>
        <v>0</v>
      </c>
      <c r="P184" s="110">
        <v>2000</v>
      </c>
      <c r="Q184" s="111">
        <f t="shared" si="5"/>
        <v>100</v>
      </c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</row>
    <row r="185" spans="1:60" ht="12.75" customHeight="1" x14ac:dyDescent="0.2">
      <c r="A185" s="114"/>
      <c r="B185" s="114"/>
      <c r="C185" s="104"/>
      <c r="D185" s="115">
        <v>1</v>
      </c>
      <c r="E185" s="105"/>
      <c r="F185" s="105"/>
      <c r="G185" s="105"/>
      <c r="H185" s="105"/>
      <c r="I185" s="105"/>
      <c r="J185" s="106"/>
      <c r="K185" s="107"/>
      <c r="L185" s="108">
        <v>323</v>
      </c>
      <c r="M185" s="109" t="s">
        <v>73</v>
      </c>
      <c r="N185" s="143">
        <v>2000</v>
      </c>
      <c r="O185" s="110">
        <f t="shared" si="4"/>
        <v>0</v>
      </c>
      <c r="P185" s="143">
        <v>2000</v>
      </c>
      <c r="Q185" s="111">
        <f t="shared" si="5"/>
        <v>100</v>
      </c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</row>
    <row r="186" spans="1:60" ht="15.75" customHeight="1" x14ac:dyDescent="0.25">
      <c r="A186" s="114"/>
      <c r="B186" s="114"/>
      <c r="C186" s="83" t="s">
        <v>234</v>
      </c>
      <c r="D186" s="84">
        <v>1</v>
      </c>
      <c r="E186" s="84" t="s">
        <v>131</v>
      </c>
      <c r="F186" s="84"/>
      <c r="G186" s="84" t="s">
        <v>131</v>
      </c>
      <c r="H186" s="84" t="s">
        <v>131</v>
      </c>
      <c r="I186" s="84" t="s">
        <v>131</v>
      </c>
      <c r="J186" s="85" t="s">
        <v>131</v>
      </c>
      <c r="K186" s="83"/>
      <c r="L186" s="329" t="s">
        <v>235</v>
      </c>
      <c r="M186" s="329"/>
      <c r="N186" s="86">
        <f>N187+N192+N197+N202+N207+N212+N217</f>
        <v>162000</v>
      </c>
      <c r="O186" s="86">
        <f t="shared" si="4"/>
        <v>-11000</v>
      </c>
      <c r="P186" s="86">
        <f>P187+P192+P197+P202+P207+P212+P217+P222</f>
        <v>151000</v>
      </c>
      <c r="Q186" s="87">
        <f t="shared" si="5"/>
        <v>93.209876543209873</v>
      </c>
      <c r="R186" s="112"/>
      <c r="S186" s="112"/>
      <c r="T186" s="112"/>
      <c r="U186" s="112"/>
      <c r="V186" s="112"/>
      <c r="W186" s="112"/>
      <c r="X186" s="112"/>
      <c r="Y186" s="112"/>
      <c r="Z186" s="112"/>
      <c r="AA186" s="112"/>
      <c r="AB186" s="112"/>
      <c r="AC186" s="112"/>
      <c r="AD186" s="112"/>
      <c r="AE186" s="112"/>
      <c r="AF186" s="112"/>
      <c r="AG186" s="112"/>
      <c r="AH186" s="112"/>
      <c r="AI186" s="112"/>
      <c r="AJ186" s="112"/>
      <c r="AK186" s="112"/>
      <c r="AL186" s="112"/>
      <c r="AM186" s="112"/>
      <c r="AN186" s="112"/>
      <c r="AO186" s="112"/>
      <c r="AP186" s="112"/>
      <c r="AQ186" s="112"/>
      <c r="AR186" s="112"/>
      <c r="AS186" s="112"/>
      <c r="AT186" s="112"/>
      <c r="AU186" s="112"/>
      <c r="AV186" s="112"/>
      <c r="AW186" s="112"/>
      <c r="AX186" s="112"/>
      <c r="AY186" s="112"/>
      <c r="AZ186" s="112"/>
      <c r="BA186" s="112"/>
      <c r="BB186" s="112"/>
      <c r="BC186" s="112"/>
      <c r="BD186" s="112"/>
      <c r="BE186" s="112"/>
      <c r="BF186" s="112"/>
      <c r="BG186" s="112"/>
      <c r="BH186" s="112"/>
    </row>
    <row r="187" spans="1:60" ht="15.75" customHeight="1" x14ac:dyDescent="0.2">
      <c r="A187" s="114"/>
      <c r="B187" s="114"/>
      <c r="C187" s="88" t="s">
        <v>236</v>
      </c>
      <c r="D187" s="89">
        <v>1</v>
      </c>
      <c r="E187" s="89" t="s">
        <v>131</v>
      </c>
      <c r="F187" s="89" t="s">
        <v>131</v>
      </c>
      <c r="G187" s="89" t="s">
        <v>131</v>
      </c>
      <c r="H187" s="89" t="s">
        <v>131</v>
      </c>
      <c r="I187" s="89" t="s">
        <v>131</v>
      </c>
      <c r="J187" s="90" t="s">
        <v>131</v>
      </c>
      <c r="K187" s="117">
        <v>111</v>
      </c>
      <c r="L187" s="92" t="s">
        <v>237</v>
      </c>
      <c r="M187" s="93"/>
      <c r="N187" s="94">
        <f>N188</f>
        <v>100000</v>
      </c>
      <c r="O187" s="94">
        <f t="shared" si="4"/>
        <v>0</v>
      </c>
      <c r="P187" s="94">
        <v>100000</v>
      </c>
      <c r="Q187" s="95">
        <f t="shared" si="5"/>
        <v>100</v>
      </c>
      <c r="R187" s="112"/>
      <c r="S187" s="112"/>
      <c r="T187" s="112"/>
      <c r="U187" s="112"/>
      <c r="V187" s="112"/>
      <c r="W187" s="112"/>
      <c r="X187" s="112"/>
      <c r="Y187" s="112"/>
      <c r="Z187" s="112"/>
      <c r="AA187" s="112"/>
      <c r="AB187" s="112"/>
      <c r="AC187" s="112"/>
      <c r="AD187" s="112"/>
      <c r="AE187" s="112"/>
      <c r="AF187" s="112"/>
      <c r="AG187" s="112"/>
      <c r="AH187" s="112"/>
      <c r="AI187" s="112"/>
      <c r="AJ187" s="112"/>
      <c r="AK187" s="112"/>
      <c r="AL187" s="112"/>
      <c r="AM187" s="112"/>
      <c r="AN187" s="112"/>
      <c r="AO187" s="112"/>
      <c r="AP187" s="112"/>
      <c r="AQ187" s="112"/>
      <c r="AR187" s="112"/>
      <c r="AS187" s="112"/>
      <c r="AT187" s="112"/>
      <c r="AU187" s="112"/>
      <c r="AV187" s="112"/>
      <c r="AW187" s="112"/>
      <c r="AX187" s="112"/>
      <c r="AY187" s="112"/>
      <c r="AZ187" s="112"/>
      <c r="BA187" s="112"/>
      <c r="BB187" s="112"/>
      <c r="BC187" s="112"/>
      <c r="BD187" s="112"/>
      <c r="BE187" s="112"/>
      <c r="BF187" s="112"/>
      <c r="BG187" s="112"/>
      <c r="BH187" s="112"/>
    </row>
    <row r="188" spans="1:60" ht="15.75" customHeight="1" x14ac:dyDescent="0.2">
      <c r="A188" s="114"/>
      <c r="B188" s="114"/>
      <c r="C188" s="96"/>
      <c r="D188" s="97"/>
      <c r="E188" s="97"/>
      <c r="F188" s="97"/>
      <c r="G188" s="97"/>
      <c r="H188" s="97"/>
      <c r="I188" s="97"/>
      <c r="J188" s="98"/>
      <c r="K188" s="99">
        <v>111</v>
      </c>
      <c r="L188" s="100" t="s">
        <v>175</v>
      </c>
      <c r="M188" s="101"/>
      <c r="N188" s="102">
        <f>N189</f>
        <v>100000</v>
      </c>
      <c r="O188" s="102">
        <f t="shared" si="4"/>
        <v>0</v>
      </c>
      <c r="P188" s="102">
        <v>100000</v>
      </c>
      <c r="Q188" s="103">
        <f t="shared" si="5"/>
        <v>100</v>
      </c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112"/>
      <c r="AD188" s="112"/>
      <c r="AE188" s="112"/>
      <c r="AF188" s="112"/>
      <c r="AG188" s="112"/>
      <c r="AH188" s="112"/>
      <c r="AI188" s="112"/>
      <c r="AJ188" s="112"/>
      <c r="AK188" s="112"/>
      <c r="AL188" s="112"/>
      <c r="AM188" s="112"/>
      <c r="AN188" s="112"/>
      <c r="AO188" s="112"/>
      <c r="AP188" s="112"/>
      <c r="AQ188" s="112"/>
      <c r="AR188" s="112"/>
      <c r="AS188" s="112"/>
      <c r="AT188" s="112"/>
      <c r="AU188" s="112"/>
      <c r="AV188" s="112"/>
      <c r="AW188" s="112"/>
      <c r="AX188" s="112"/>
      <c r="AY188" s="112"/>
      <c r="AZ188" s="112"/>
      <c r="BA188" s="112"/>
      <c r="BB188" s="112"/>
      <c r="BC188" s="112"/>
      <c r="BD188" s="112"/>
      <c r="BE188" s="112"/>
      <c r="BF188" s="112"/>
      <c r="BG188" s="112"/>
      <c r="BH188" s="112"/>
    </row>
    <row r="189" spans="1:60" ht="12.75" customHeight="1" x14ac:dyDescent="0.2">
      <c r="A189" s="114"/>
      <c r="B189" s="114"/>
      <c r="C189" s="104"/>
      <c r="D189" s="115">
        <v>1</v>
      </c>
      <c r="E189" s="105"/>
      <c r="F189" s="105"/>
      <c r="G189" s="105"/>
      <c r="H189" s="105"/>
      <c r="I189" s="105"/>
      <c r="J189" s="106"/>
      <c r="K189" s="124"/>
      <c r="L189" s="125">
        <v>3</v>
      </c>
      <c r="M189" s="126" t="s">
        <v>14</v>
      </c>
      <c r="N189" s="139">
        <f>N190</f>
        <v>100000</v>
      </c>
      <c r="O189" s="139">
        <f t="shared" si="4"/>
        <v>0</v>
      </c>
      <c r="P189" s="139">
        <v>100000</v>
      </c>
      <c r="Q189" s="140">
        <f t="shared" si="5"/>
        <v>100</v>
      </c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/>
      <c r="AF189" s="112"/>
      <c r="AG189" s="112"/>
      <c r="AH189" s="112"/>
      <c r="AI189" s="112"/>
      <c r="AJ189" s="112"/>
      <c r="AK189" s="112"/>
      <c r="AL189" s="112"/>
      <c r="AM189" s="112"/>
      <c r="AN189" s="112"/>
      <c r="AO189" s="112"/>
      <c r="AP189" s="112"/>
      <c r="AQ189" s="112"/>
      <c r="AR189" s="112"/>
      <c r="AS189" s="112"/>
      <c r="AT189" s="112"/>
      <c r="AU189" s="112"/>
      <c r="AV189" s="112"/>
      <c r="AW189" s="112"/>
      <c r="AX189" s="112"/>
      <c r="AY189" s="112"/>
      <c r="AZ189" s="112"/>
      <c r="BA189" s="112"/>
      <c r="BB189" s="112"/>
      <c r="BC189" s="112"/>
      <c r="BD189" s="112"/>
      <c r="BE189" s="112"/>
      <c r="BF189" s="112"/>
      <c r="BG189" s="112"/>
      <c r="BH189" s="112"/>
    </row>
    <row r="190" spans="1:60" ht="12.75" customHeight="1" x14ac:dyDescent="0.2">
      <c r="A190" s="114"/>
      <c r="B190" s="114"/>
      <c r="C190" s="104"/>
      <c r="D190" s="115">
        <v>1</v>
      </c>
      <c r="E190" s="105"/>
      <c r="F190" s="105"/>
      <c r="G190" s="105"/>
      <c r="H190" s="105"/>
      <c r="I190" s="105"/>
      <c r="J190" s="106"/>
      <c r="K190" s="124"/>
      <c r="L190" s="125">
        <v>32</v>
      </c>
      <c r="M190" s="126" t="s">
        <v>70</v>
      </c>
      <c r="N190" s="139">
        <f>N191</f>
        <v>100000</v>
      </c>
      <c r="O190" s="139">
        <f t="shared" si="4"/>
        <v>0</v>
      </c>
      <c r="P190" s="139">
        <v>100000</v>
      </c>
      <c r="Q190" s="140">
        <f t="shared" si="5"/>
        <v>100</v>
      </c>
      <c r="R190" s="112"/>
      <c r="S190" s="112"/>
      <c r="T190" s="112"/>
      <c r="U190" s="112"/>
      <c r="V190" s="112"/>
      <c r="W190" s="112"/>
      <c r="X190" s="112"/>
      <c r="Y190" s="112"/>
      <c r="Z190" s="112"/>
      <c r="AA190" s="112"/>
      <c r="AB190" s="112"/>
      <c r="AC190" s="112"/>
      <c r="AD190" s="112"/>
      <c r="AE190" s="112"/>
      <c r="AF190" s="112"/>
      <c r="AG190" s="112"/>
      <c r="AH190" s="112"/>
      <c r="AI190" s="112"/>
      <c r="AJ190" s="112"/>
      <c r="AK190" s="112"/>
      <c r="AL190" s="112"/>
      <c r="AM190" s="112"/>
      <c r="AN190" s="112"/>
      <c r="AO190" s="112"/>
      <c r="AP190" s="112"/>
      <c r="AQ190" s="112"/>
      <c r="AR190" s="112"/>
      <c r="AS190" s="112"/>
      <c r="AT190" s="112"/>
      <c r="AU190" s="112"/>
      <c r="AV190" s="112"/>
      <c r="AW190" s="112"/>
      <c r="AX190" s="112"/>
      <c r="AY190" s="112"/>
      <c r="AZ190" s="112"/>
      <c r="BA190" s="112"/>
      <c r="BB190" s="112"/>
      <c r="BC190" s="112"/>
      <c r="BD190" s="112"/>
      <c r="BE190" s="112"/>
      <c r="BF190" s="112"/>
      <c r="BG190" s="112"/>
      <c r="BH190" s="112"/>
    </row>
    <row r="191" spans="1:60" ht="15" customHeight="1" x14ac:dyDescent="0.2">
      <c r="A191" s="114"/>
      <c r="B191" s="114"/>
      <c r="C191" s="104"/>
      <c r="D191" s="115">
        <v>1</v>
      </c>
      <c r="E191" s="105"/>
      <c r="F191" s="105"/>
      <c r="G191" s="105"/>
      <c r="H191" s="105"/>
      <c r="I191" s="105"/>
      <c r="J191" s="106"/>
      <c r="K191" s="124"/>
      <c r="L191" s="125">
        <v>329</v>
      </c>
      <c r="M191" s="126" t="s">
        <v>238</v>
      </c>
      <c r="N191" s="139">
        <v>100000</v>
      </c>
      <c r="O191" s="139">
        <f t="shared" si="4"/>
        <v>0</v>
      </c>
      <c r="P191" s="139">
        <v>100000</v>
      </c>
      <c r="Q191" s="140">
        <f t="shared" si="5"/>
        <v>100</v>
      </c>
      <c r="R191" s="112"/>
      <c r="S191" s="112"/>
      <c r="T191" s="112"/>
      <c r="U191" s="112"/>
      <c r="V191" s="112"/>
      <c r="W191" s="112"/>
      <c r="X191" s="112"/>
      <c r="Y191" s="112"/>
      <c r="Z191" s="112"/>
      <c r="AA191" s="112"/>
      <c r="AB191" s="112"/>
      <c r="AC191" s="112"/>
      <c r="AD191" s="112"/>
      <c r="AE191" s="112"/>
      <c r="AF191" s="112"/>
      <c r="AG191" s="112"/>
      <c r="AH191" s="112"/>
      <c r="AI191" s="112"/>
      <c r="AJ191" s="112"/>
      <c r="AK191" s="112"/>
      <c r="AL191" s="112"/>
      <c r="AM191" s="112"/>
      <c r="AN191" s="112"/>
      <c r="AO191" s="112"/>
      <c r="AP191" s="112"/>
      <c r="AQ191" s="112"/>
      <c r="AR191" s="112"/>
      <c r="AS191" s="112"/>
      <c r="AT191" s="112"/>
      <c r="AU191" s="112"/>
      <c r="AV191" s="112"/>
      <c r="AW191" s="112"/>
      <c r="AX191" s="112"/>
      <c r="AY191" s="112"/>
      <c r="AZ191" s="112"/>
      <c r="BA191" s="112"/>
      <c r="BB191" s="112"/>
      <c r="BC191" s="112"/>
      <c r="BD191" s="112"/>
      <c r="BE191" s="112"/>
      <c r="BF191" s="112"/>
      <c r="BG191" s="112"/>
      <c r="BH191" s="112"/>
    </row>
    <row r="192" spans="1:60" ht="12.75" customHeight="1" x14ac:dyDescent="0.2">
      <c r="A192" s="88" t="s">
        <v>239</v>
      </c>
      <c r="B192" s="88" t="s">
        <v>129</v>
      </c>
      <c r="C192" s="88" t="s">
        <v>240</v>
      </c>
      <c r="D192" s="89">
        <v>1</v>
      </c>
      <c r="E192" s="89" t="s">
        <v>131</v>
      </c>
      <c r="F192" s="89" t="s">
        <v>131</v>
      </c>
      <c r="G192" s="89" t="s">
        <v>131</v>
      </c>
      <c r="H192" s="89" t="s">
        <v>131</v>
      </c>
      <c r="I192" s="89" t="s">
        <v>131</v>
      </c>
      <c r="J192" s="90" t="s">
        <v>131</v>
      </c>
      <c r="K192" s="117">
        <v>111</v>
      </c>
      <c r="L192" s="92" t="s">
        <v>241</v>
      </c>
      <c r="M192" s="93"/>
      <c r="N192" s="94">
        <f>N193</f>
        <v>6000</v>
      </c>
      <c r="O192" s="94">
        <f t="shared" si="4"/>
        <v>0</v>
      </c>
      <c r="P192" s="94">
        <v>6000</v>
      </c>
      <c r="Q192" s="95">
        <f t="shared" si="5"/>
        <v>100</v>
      </c>
      <c r="R192" s="112"/>
      <c r="S192" s="112"/>
      <c r="T192" s="112"/>
      <c r="U192" s="112"/>
      <c r="V192" s="112"/>
      <c r="W192" s="112"/>
      <c r="X192" s="112"/>
      <c r="Y192" s="112"/>
      <c r="Z192" s="112"/>
      <c r="AA192" s="112"/>
      <c r="AB192" s="112"/>
      <c r="AC192" s="112"/>
      <c r="AD192" s="112"/>
      <c r="AE192" s="112"/>
      <c r="AF192" s="112"/>
      <c r="AG192" s="112"/>
      <c r="AH192" s="112"/>
      <c r="AI192" s="112"/>
      <c r="AJ192" s="112"/>
      <c r="AK192" s="112"/>
      <c r="AL192" s="112"/>
      <c r="AM192" s="112"/>
      <c r="AN192" s="112"/>
      <c r="AO192" s="112"/>
      <c r="AP192" s="112"/>
      <c r="AQ192" s="112"/>
      <c r="AR192" s="112"/>
      <c r="AS192" s="112"/>
      <c r="AT192" s="112"/>
      <c r="AU192" s="112"/>
      <c r="AV192" s="112"/>
      <c r="AW192" s="112"/>
      <c r="AX192" s="112"/>
      <c r="AY192" s="112"/>
      <c r="AZ192" s="112"/>
      <c r="BA192" s="112"/>
      <c r="BB192" s="112"/>
      <c r="BC192" s="112"/>
      <c r="BD192" s="112"/>
      <c r="BE192" s="112"/>
      <c r="BF192" s="112"/>
      <c r="BG192" s="112"/>
      <c r="BH192" s="112"/>
    </row>
    <row r="193" spans="1:60" ht="12.75" customHeight="1" x14ac:dyDescent="0.2">
      <c r="A193" s="96"/>
      <c r="B193" s="96" t="s">
        <v>136</v>
      </c>
      <c r="C193" s="96"/>
      <c r="D193" s="97"/>
      <c r="E193" s="97"/>
      <c r="F193" s="97"/>
      <c r="G193" s="97"/>
      <c r="H193" s="97"/>
      <c r="I193" s="97"/>
      <c r="J193" s="98"/>
      <c r="K193" s="99">
        <v>111</v>
      </c>
      <c r="L193" s="100" t="s">
        <v>137</v>
      </c>
      <c r="M193" s="101"/>
      <c r="N193" s="102">
        <f>N194</f>
        <v>6000</v>
      </c>
      <c r="O193" s="102">
        <f t="shared" si="4"/>
        <v>0</v>
      </c>
      <c r="P193" s="102">
        <v>6000</v>
      </c>
      <c r="Q193" s="103">
        <f t="shared" si="5"/>
        <v>100</v>
      </c>
    </row>
    <row r="194" spans="1:60" ht="12.75" customHeight="1" x14ac:dyDescent="0.2">
      <c r="A194" s="104"/>
      <c r="B194" s="104" t="s">
        <v>138</v>
      </c>
      <c r="C194" s="104"/>
      <c r="D194" s="118"/>
      <c r="E194" s="118"/>
      <c r="F194" s="118"/>
      <c r="G194" s="118"/>
      <c r="H194" s="118"/>
      <c r="I194" s="118"/>
      <c r="J194" s="119"/>
      <c r="K194" s="107"/>
      <c r="L194" s="108">
        <v>3</v>
      </c>
      <c r="M194" s="109" t="s">
        <v>14</v>
      </c>
      <c r="N194" s="110">
        <f>N195</f>
        <v>6000</v>
      </c>
      <c r="O194" s="110">
        <f t="shared" si="4"/>
        <v>0</v>
      </c>
      <c r="P194" s="110">
        <v>6000</v>
      </c>
      <c r="Q194" s="111">
        <f t="shared" si="5"/>
        <v>100</v>
      </c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</row>
    <row r="195" spans="1:60" ht="12.75" customHeight="1" x14ac:dyDescent="0.2">
      <c r="A195" s="104"/>
      <c r="B195" s="104" t="s">
        <v>138</v>
      </c>
      <c r="C195" s="104"/>
      <c r="D195" s="105">
        <v>1</v>
      </c>
      <c r="E195" s="105"/>
      <c r="F195" s="105"/>
      <c r="G195" s="105"/>
      <c r="H195" s="105"/>
      <c r="I195" s="105"/>
      <c r="J195" s="106"/>
      <c r="K195" s="107"/>
      <c r="L195" s="108">
        <v>32</v>
      </c>
      <c r="M195" s="108" t="s">
        <v>70</v>
      </c>
      <c r="N195" s="110">
        <f>N196</f>
        <v>6000</v>
      </c>
      <c r="O195" s="110">
        <f t="shared" si="4"/>
        <v>0</v>
      </c>
      <c r="P195" s="110">
        <v>6000</v>
      </c>
      <c r="Q195" s="111">
        <f t="shared" si="5"/>
        <v>100</v>
      </c>
    </row>
    <row r="196" spans="1:60" ht="13.5" customHeight="1" x14ac:dyDescent="0.2">
      <c r="A196" s="114"/>
      <c r="B196" s="114" t="s">
        <v>138</v>
      </c>
      <c r="C196" s="104"/>
      <c r="D196" s="115">
        <v>1</v>
      </c>
      <c r="E196" s="105"/>
      <c r="F196" s="105"/>
      <c r="G196" s="105"/>
      <c r="H196" s="105"/>
      <c r="I196" s="105"/>
      <c r="J196" s="106"/>
      <c r="K196" s="107"/>
      <c r="L196" s="108">
        <v>329</v>
      </c>
      <c r="M196" s="109" t="s">
        <v>140</v>
      </c>
      <c r="N196" s="110">
        <v>6000</v>
      </c>
      <c r="O196" s="110">
        <f t="shared" si="4"/>
        <v>0</v>
      </c>
      <c r="P196" s="110">
        <v>6000</v>
      </c>
      <c r="Q196" s="111">
        <f t="shared" si="5"/>
        <v>100</v>
      </c>
      <c r="R196" s="112"/>
      <c r="S196" s="112"/>
      <c r="T196" s="112"/>
      <c r="U196" s="112"/>
      <c r="V196" s="112"/>
      <c r="W196" s="112"/>
      <c r="X196" s="112"/>
      <c r="Y196" s="112"/>
      <c r="Z196" s="112"/>
      <c r="AA196" s="112"/>
      <c r="AB196" s="112"/>
      <c r="AC196" s="112"/>
      <c r="AD196" s="112"/>
      <c r="AE196" s="112"/>
      <c r="AF196" s="112"/>
      <c r="AG196" s="112"/>
      <c r="AH196" s="112"/>
      <c r="AI196" s="112"/>
      <c r="AJ196" s="112"/>
      <c r="AK196" s="112"/>
      <c r="AL196" s="112"/>
      <c r="AM196" s="112"/>
      <c r="AN196" s="112"/>
      <c r="AO196" s="112"/>
      <c r="AP196" s="112"/>
      <c r="AQ196" s="112"/>
      <c r="AR196" s="112"/>
      <c r="AS196" s="112"/>
      <c r="AT196" s="112"/>
      <c r="AU196" s="112"/>
      <c r="AV196" s="112"/>
      <c r="AW196" s="112"/>
      <c r="AX196" s="112"/>
      <c r="AY196" s="112"/>
      <c r="AZ196" s="112"/>
      <c r="BA196" s="112"/>
      <c r="BB196" s="112"/>
      <c r="BC196" s="112"/>
      <c r="BD196" s="112"/>
      <c r="BE196" s="112"/>
      <c r="BF196" s="112"/>
      <c r="BG196" s="112"/>
      <c r="BH196" s="112"/>
    </row>
    <row r="197" spans="1:60" ht="13.5" customHeight="1" x14ac:dyDescent="0.2">
      <c r="A197" s="114"/>
      <c r="B197" s="114"/>
      <c r="C197" s="88" t="s">
        <v>242</v>
      </c>
      <c r="D197" s="89">
        <v>1</v>
      </c>
      <c r="E197" s="89" t="s">
        <v>131</v>
      </c>
      <c r="F197" s="89" t="s">
        <v>131</v>
      </c>
      <c r="G197" s="89" t="s">
        <v>131</v>
      </c>
      <c r="H197" s="89" t="s">
        <v>131</v>
      </c>
      <c r="I197" s="89" t="s">
        <v>131</v>
      </c>
      <c r="J197" s="90" t="s">
        <v>131</v>
      </c>
      <c r="K197" s="117">
        <v>111</v>
      </c>
      <c r="L197" s="92" t="s">
        <v>243</v>
      </c>
      <c r="M197" s="93"/>
      <c r="N197" s="94">
        <f>N198</f>
        <v>20000</v>
      </c>
      <c r="O197" s="94">
        <f t="shared" si="4"/>
        <v>-20000</v>
      </c>
      <c r="P197" s="94">
        <v>0</v>
      </c>
      <c r="Q197" s="95">
        <f t="shared" si="5"/>
        <v>0</v>
      </c>
      <c r="R197" s="112"/>
      <c r="S197" s="112"/>
      <c r="T197" s="112"/>
      <c r="U197" s="112"/>
      <c r="V197" s="112"/>
      <c r="W197" s="112"/>
      <c r="X197" s="112"/>
      <c r="Y197" s="112"/>
      <c r="Z197" s="112"/>
      <c r="AA197" s="112"/>
      <c r="AB197" s="112"/>
      <c r="AC197" s="112"/>
      <c r="AD197" s="112"/>
      <c r="AE197" s="112"/>
      <c r="AF197" s="112"/>
      <c r="AG197" s="112"/>
      <c r="AH197" s="112"/>
      <c r="AI197" s="112"/>
      <c r="AJ197" s="112"/>
      <c r="AK197" s="112"/>
      <c r="AL197" s="112"/>
      <c r="AM197" s="112"/>
      <c r="AN197" s="112"/>
      <c r="AO197" s="112"/>
      <c r="AP197" s="112"/>
      <c r="AQ197" s="112"/>
      <c r="AR197" s="112"/>
      <c r="AS197" s="112"/>
      <c r="AT197" s="112"/>
      <c r="AU197" s="112"/>
      <c r="AV197" s="112"/>
      <c r="AW197" s="112"/>
      <c r="AX197" s="112"/>
      <c r="AY197" s="112"/>
      <c r="AZ197" s="112"/>
      <c r="BA197" s="112"/>
      <c r="BB197" s="112"/>
      <c r="BC197" s="112"/>
      <c r="BD197" s="112"/>
      <c r="BE197" s="112"/>
      <c r="BF197" s="112"/>
      <c r="BG197" s="112"/>
      <c r="BH197" s="112"/>
    </row>
    <row r="198" spans="1:60" ht="13.5" customHeight="1" x14ac:dyDescent="0.2">
      <c r="A198" s="114"/>
      <c r="B198" s="114"/>
      <c r="C198" s="97"/>
      <c r="D198" s="97"/>
      <c r="E198" s="97"/>
      <c r="F198" s="97"/>
      <c r="G198" s="97"/>
      <c r="H198" s="97"/>
      <c r="I198" s="97"/>
      <c r="J198" s="98"/>
      <c r="K198" s="99">
        <v>111</v>
      </c>
      <c r="L198" s="100" t="s">
        <v>137</v>
      </c>
      <c r="M198" s="101"/>
      <c r="N198" s="102">
        <f>N199</f>
        <v>20000</v>
      </c>
      <c r="O198" s="102">
        <f t="shared" si="4"/>
        <v>-20000</v>
      </c>
      <c r="P198" s="102">
        <v>0</v>
      </c>
      <c r="Q198" s="103">
        <f t="shared" si="5"/>
        <v>0</v>
      </c>
      <c r="R198" s="112"/>
      <c r="S198" s="112"/>
      <c r="T198" s="112"/>
      <c r="U198" s="112"/>
      <c r="V198" s="112"/>
      <c r="W198" s="112"/>
      <c r="X198" s="112"/>
      <c r="Y198" s="112"/>
      <c r="Z198" s="112"/>
      <c r="AA198" s="112"/>
      <c r="AB198" s="112"/>
      <c r="AC198" s="112"/>
      <c r="AD198" s="112"/>
      <c r="AE198" s="112"/>
      <c r="AF198" s="112"/>
      <c r="AG198" s="112"/>
      <c r="AH198" s="112"/>
      <c r="AI198" s="112"/>
      <c r="AJ198" s="112"/>
      <c r="AK198" s="112"/>
      <c r="AL198" s="112"/>
      <c r="AM198" s="112"/>
      <c r="AN198" s="112"/>
      <c r="AO198" s="112"/>
      <c r="AP198" s="112"/>
      <c r="AQ198" s="112"/>
      <c r="AR198" s="112"/>
      <c r="AS198" s="112"/>
      <c r="AT198" s="112"/>
      <c r="AU198" s="112"/>
      <c r="AV198" s="112"/>
      <c r="AW198" s="112"/>
      <c r="AX198" s="112"/>
      <c r="AY198" s="112"/>
      <c r="AZ198" s="112"/>
      <c r="BA198" s="112"/>
      <c r="BB198" s="112"/>
      <c r="BC198" s="112"/>
      <c r="BD198" s="112"/>
      <c r="BE198" s="112"/>
      <c r="BF198" s="112"/>
      <c r="BG198" s="112"/>
      <c r="BH198" s="112"/>
    </row>
    <row r="199" spans="1:60" ht="13.5" customHeight="1" x14ac:dyDescent="0.2">
      <c r="A199" s="114"/>
      <c r="B199" s="114"/>
      <c r="C199" s="104"/>
      <c r="D199" s="115">
        <v>1</v>
      </c>
      <c r="E199" s="105"/>
      <c r="F199" s="105"/>
      <c r="G199" s="105"/>
      <c r="H199" s="105"/>
      <c r="I199" s="105"/>
      <c r="J199" s="106"/>
      <c r="K199" s="124"/>
      <c r="L199" s="125">
        <v>3</v>
      </c>
      <c r="M199" s="126" t="s">
        <v>14</v>
      </c>
      <c r="N199" s="139">
        <f>N200</f>
        <v>20000</v>
      </c>
      <c r="O199" s="139">
        <f t="shared" si="4"/>
        <v>-20000</v>
      </c>
      <c r="P199" s="139">
        <v>0</v>
      </c>
      <c r="Q199" s="140">
        <f t="shared" si="5"/>
        <v>0</v>
      </c>
      <c r="R199" s="112"/>
      <c r="S199" s="112"/>
      <c r="T199" s="112"/>
      <c r="U199" s="112"/>
      <c r="V199" s="112"/>
      <c r="W199" s="112"/>
      <c r="X199" s="112"/>
      <c r="Y199" s="112"/>
      <c r="Z199" s="112"/>
      <c r="AA199" s="112"/>
      <c r="AB199" s="112"/>
      <c r="AC199" s="112"/>
      <c r="AD199" s="112"/>
      <c r="AE199" s="112"/>
      <c r="AF199" s="112"/>
      <c r="AG199" s="112"/>
      <c r="AH199" s="112"/>
      <c r="AI199" s="112"/>
      <c r="AJ199" s="112"/>
      <c r="AK199" s="112"/>
      <c r="AL199" s="112"/>
      <c r="AM199" s="112"/>
      <c r="AN199" s="112"/>
      <c r="AO199" s="112"/>
      <c r="AP199" s="112"/>
      <c r="AQ199" s="112"/>
      <c r="AR199" s="112"/>
      <c r="AS199" s="112"/>
      <c r="AT199" s="112"/>
      <c r="AU199" s="112"/>
      <c r="AV199" s="112"/>
      <c r="AW199" s="112"/>
      <c r="AX199" s="112"/>
      <c r="AY199" s="112"/>
      <c r="AZ199" s="112"/>
      <c r="BA199" s="112"/>
      <c r="BB199" s="112"/>
      <c r="BC199" s="112"/>
      <c r="BD199" s="112"/>
      <c r="BE199" s="112"/>
      <c r="BF199" s="112"/>
      <c r="BG199" s="112"/>
      <c r="BH199" s="112"/>
    </row>
    <row r="200" spans="1:60" ht="13.5" customHeight="1" x14ac:dyDescent="0.2">
      <c r="A200" s="114"/>
      <c r="B200" s="114"/>
      <c r="C200" s="104"/>
      <c r="D200" s="115">
        <v>1</v>
      </c>
      <c r="E200" s="105"/>
      <c r="F200" s="105"/>
      <c r="G200" s="105"/>
      <c r="H200" s="105"/>
      <c r="I200" s="105"/>
      <c r="J200" s="106"/>
      <c r="K200" s="124"/>
      <c r="L200" s="125">
        <v>32</v>
      </c>
      <c r="M200" s="126" t="s">
        <v>70</v>
      </c>
      <c r="N200" s="139">
        <f>N201</f>
        <v>20000</v>
      </c>
      <c r="O200" s="139">
        <f t="shared" ref="O200:O263" si="6">P200-N200</f>
        <v>-20000</v>
      </c>
      <c r="P200" s="139">
        <v>0</v>
      </c>
      <c r="Q200" s="140">
        <f t="shared" si="5"/>
        <v>0</v>
      </c>
      <c r="R200" s="112"/>
      <c r="S200" s="112"/>
      <c r="T200" s="112"/>
      <c r="U200" s="112"/>
      <c r="V200" s="112"/>
      <c r="W200" s="112"/>
      <c r="X200" s="112"/>
      <c r="Y200" s="112"/>
      <c r="Z200" s="112"/>
      <c r="AA200" s="112"/>
      <c r="AB200" s="112"/>
      <c r="AC200" s="112"/>
      <c r="AD200" s="112"/>
      <c r="AE200" s="112"/>
      <c r="AF200" s="112"/>
      <c r="AG200" s="112"/>
      <c r="AH200" s="112"/>
      <c r="AI200" s="112"/>
      <c r="AJ200" s="112"/>
      <c r="AK200" s="112"/>
      <c r="AL200" s="112"/>
      <c r="AM200" s="112"/>
      <c r="AN200" s="112"/>
      <c r="AO200" s="112"/>
      <c r="AP200" s="112"/>
      <c r="AQ200" s="112"/>
      <c r="AR200" s="112"/>
      <c r="AS200" s="112"/>
      <c r="AT200" s="112"/>
      <c r="AU200" s="112"/>
      <c r="AV200" s="112"/>
      <c r="AW200" s="112"/>
      <c r="AX200" s="112"/>
      <c r="AY200" s="112"/>
      <c r="AZ200" s="112"/>
      <c r="BA200" s="112"/>
      <c r="BB200" s="112"/>
      <c r="BC200" s="112"/>
      <c r="BD200" s="112"/>
      <c r="BE200" s="112"/>
      <c r="BF200" s="112"/>
      <c r="BG200" s="112"/>
      <c r="BH200" s="112"/>
    </row>
    <row r="201" spans="1:60" ht="13.5" customHeight="1" x14ac:dyDescent="0.2">
      <c r="A201" s="114"/>
      <c r="B201" s="114"/>
      <c r="C201" s="104"/>
      <c r="D201" s="115">
        <v>1</v>
      </c>
      <c r="E201" s="105"/>
      <c r="F201" s="105"/>
      <c r="G201" s="105"/>
      <c r="H201" s="105"/>
      <c r="I201" s="105"/>
      <c r="J201" s="106"/>
      <c r="K201" s="124"/>
      <c r="L201" s="125">
        <v>329</v>
      </c>
      <c r="M201" s="126" t="s">
        <v>140</v>
      </c>
      <c r="N201" s="139">
        <v>20000</v>
      </c>
      <c r="O201" s="139">
        <f t="shared" si="6"/>
        <v>-20000</v>
      </c>
      <c r="P201" s="139">
        <v>0</v>
      </c>
      <c r="Q201" s="140">
        <f t="shared" ref="Q201:Q264" si="7">P201/N201*100</f>
        <v>0</v>
      </c>
      <c r="R201" s="112"/>
      <c r="S201" s="112"/>
      <c r="T201" s="112"/>
      <c r="U201" s="112"/>
      <c r="V201" s="112"/>
      <c r="W201" s="112"/>
      <c r="X201" s="112"/>
      <c r="Y201" s="112"/>
      <c r="Z201" s="112"/>
      <c r="AA201" s="112"/>
      <c r="AB201" s="112"/>
      <c r="AC201" s="112"/>
      <c r="AD201" s="112"/>
      <c r="AE201" s="112"/>
      <c r="AF201" s="112"/>
      <c r="AG201" s="112"/>
      <c r="AH201" s="112"/>
      <c r="AI201" s="112"/>
      <c r="AJ201" s="112"/>
      <c r="AK201" s="112"/>
      <c r="AL201" s="112"/>
      <c r="AM201" s="112"/>
      <c r="AN201" s="112"/>
      <c r="AO201" s="112"/>
      <c r="AP201" s="112"/>
      <c r="AQ201" s="112"/>
      <c r="AR201" s="112"/>
      <c r="AS201" s="112"/>
      <c r="AT201" s="112"/>
      <c r="AU201" s="112"/>
      <c r="AV201" s="112"/>
      <c r="AW201" s="112"/>
      <c r="AX201" s="112"/>
      <c r="AY201" s="112"/>
      <c r="AZ201" s="112"/>
      <c r="BA201" s="112"/>
      <c r="BB201" s="112"/>
      <c r="BC201" s="112"/>
      <c r="BD201" s="112"/>
      <c r="BE201" s="112"/>
      <c r="BF201" s="112"/>
      <c r="BG201" s="112"/>
      <c r="BH201" s="112"/>
    </row>
    <row r="202" spans="1:60" ht="13.5" customHeight="1" x14ac:dyDescent="0.2">
      <c r="A202" s="114"/>
      <c r="B202" s="114"/>
      <c r="C202" s="88" t="s">
        <v>244</v>
      </c>
      <c r="D202" s="89">
        <v>1</v>
      </c>
      <c r="E202" s="89" t="s">
        <v>131</v>
      </c>
      <c r="F202" s="89" t="s">
        <v>131</v>
      </c>
      <c r="G202" s="89" t="s">
        <v>131</v>
      </c>
      <c r="H202" s="89" t="s">
        <v>131</v>
      </c>
      <c r="I202" s="89" t="s">
        <v>131</v>
      </c>
      <c r="J202" s="90" t="s">
        <v>131</v>
      </c>
      <c r="K202" s="117">
        <v>111</v>
      </c>
      <c r="L202" s="92" t="s">
        <v>245</v>
      </c>
      <c r="M202" s="93"/>
      <c r="N202" s="94">
        <f>N203</f>
        <v>5000</v>
      </c>
      <c r="O202" s="94">
        <f t="shared" si="6"/>
        <v>0</v>
      </c>
      <c r="P202" s="94">
        <v>5000</v>
      </c>
      <c r="Q202" s="95">
        <f t="shared" si="7"/>
        <v>100</v>
      </c>
      <c r="R202" s="112"/>
      <c r="S202" s="112"/>
      <c r="T202" s="112"/>
      <c r="U202" s="112"/>
      <c r="V202" s="112"/>
      <c r="W202" s="112"/>
      <c r="X202" s="112"/>
      <c r="Y202" s="112"/>
      <c r="Z202" s="112"/>
      <c r="AA202" s="112"/>
      <c r="AB202" s="112"/>
      <c r="AC202" s="112"/>
      <c r="AD202" s="112"/>
      <c r="AE202" s="112"/>
      <c r="AF202" s="112"/>
      <c r="AG202" s="112"/>
      <c r="AH202" s="112"/>
      <c r="AI202" s="112"/>
      <c r="AJ202" s="112"/>
      <c r="AK202" s="112"/>
      <c r="AL202" s="112"/>
      <c r="AM202" s="112"/>
      <c r="AN202" s="112"/>
      <c r="AO202" s="112"/>
      <c r="AP202" s="112"/>
      <c r="AQ202" s="112"/>
      <c r="AR202" s="112"/>
      <c r="AS202" s="112"/>
      <c r="AT202" s="112"/>
      <c r="AU202" s="112"/>
      <c r="AV202" s="112"/>
      <c r="AW202" s="112"/>
      <c r="AX202" s="112"/>
      <c r="AY202" s="112"/>
      <c r="AZ202" s="112"/>
      <c r="BA202" s="112"/>
      <c r="BB202" s="112"/>
      <c r="BC202" s="112"/>
      <c r="BD202" s="112"/>
      <c r="BE202" s="112"/>
      <c r="BF202" s="112"/>
      <c r="BG202" s="112"/>
      <c r="BH202" s="112"/>
    </row>
    <row r="203" spans="1:60" ht="13.5" customHeight="1" x14ac:dyDescent="0.2">
      <c r="A203" s="114"/>
      <c r="B203" s="114"/>
      <c r="C203" s="96"/>
      <c r="D203" s="97"/>
      <c r="E203" s="97"/>
      <c r="F203" s="97"/>
      <c r="G203" s="97"/>
      <c r="H203" s="97"/>
      <c r="I203" s="97"/>
      <c r="J203" s="98"/>
      <c r="K203" s="99">
        <v>111</v>
      </c>
      <c r="L203" s="100" t="s">
        <v>137</v>
      </c>
      <c r="M203" s="101"/>
      <c r="N203" s="102">
        <f>N204</f>
        <v>5000</v>
      </c>
      <c r="O203" s="102">
        <f t="shared" si="6"/>
        <v>0</v>
      </c>
      <c r="P203" s="102">
        <v>5000</v>
      </c>
      <c r="Q203" s="103">
        <f t="shared" si="7"/>
        <v>100</v>
      </c>
      <c r="R203" s="112"/>
      <c r="S203" s="112"/>
      <c r="T203" s="112"/>
      <c r="U203" s="112"/>
      <c r="V203" s="112"/>
      <c r="W203" s="112"/>
      <c r="X203" s="112"/>
      <c r="Y203" s="112"/>
      <c r="Z203" s="112"/>
      <c r="AA203" s="112"/>
      <c r="AB203" s="112"/>
      <c r="AC203" s="112"/>
      <c r="AD203" s="112"/>
      <c r="AE203" s="112"/>
      <c r="AF203" s="112"/>
      <c r="AG203" s="112"/>
      <c r="AH203" s="112"/>
      <c r="AI203" s="112"/>
      <c r="AJ203" s="112"/>
      <c r="AK203" s="112"/>
      <c r="AL203" s="112"/>
      <c r="AM203" s="112"/>
      <c r="AN203" s="112"/>
      <c r="AO203" s="112"/>
      <c r="AP203" s="112"/>
      <c r="AQ203" s="112"/>
      <c r="AR203" s="112"/>
      <c r="AS203" s="112"/>
      <c r="AT203" s="112"/>
      <c r="AU203" s="112"/>
      <c r="AV203" s="112"/>
      <c r="AW203" s="112"/>
      <c r="AX203" s="112"/>
      <c r="AY203" s="112"/>
      <c r="AZ203" s="112"/>
      <c r="BA203" s="112"/>
      <c r="BB203" s="112"/>
      <c r="BC203" s="112"/>
      <c r="BD203" s="112"/>
      <c r="BE203" s="112"/>
      <c r="BF203" s="112"/>
      <c r="BG203" s="112"/>
      <c r="BH203" s="112"/>
    </row>
    <row r="204" spans="1:60" ht="13.5" customHeight="1" x14ac:dyDescent="0.2">
      <c r="A204" s="114"/>
      <c r="B204" s="114"/>
      <c r="C204" s="104"/>
      <c r="D204" s="115">
        <v>1</v>
      </c>
      <c r="E204" s="105"/>
      <c r="F204" s="105"/>
      <c r="G204" s="105"/>
      <c r="H204" s="105"/>
      <c r="I204" s="105"/>
      <c r="J204" s="106"/>
      <c r="K204" s="124"/>
      <c r="L204" s="125">
        <v>3</v>
      </c>
      <c r="M204" s="126" t="s">
        <v>14</v>
      </c>
      <c r="N204" s="139">
        <f>N205</f>
        <v>5000</v>
      </c>
      <c r="O204" s="139">
        <f t="shared" si="6"/>
        <v>0</v>
      </c>
      <c r="P204" s="139">
        <v>5000</v>
      </c>
      <c r="Q204" s="140">
        <f t="shared" si="7"/>
        <v>100</v>
      </c>
      <c r="R204" s="112"/>
      <c r="S204" s="112"/>
      <c r="T204" s="112"/>
      <c r="U204" s="112"/>
      <c r="V204" s="112"/>
      <c r="W204" s="112"/>
      <c r="X204" s="112"/>
      <c r="Y204" s="112"/>
      <c r="Z204" s="112"/>
      <c r="AA204" s="112"/>
      <c r="AB204" s="112"/>
      <c r="AC204" s="112"/>
      <c r="AD204" s="112"/>
      <c r="AE204" s="112"/>
      <c r="AF204" s="112"/>
      <c r="AG204" s="112"/>
      <c r="AH204" s="112"/>
      <c r="AI204" s="112"/>
      <c r="AJ204" s="112"/>
      <c r="AK204" s="112"/>
      <c r="AL204" s="112"/>
      <c r="AM204" s="112"/>
      <c r="AN204" s="112"/>
      <c r="AO204" s="112"/>
      <c r="AP204" s="112"/>
      <c r="AQ204" s="112"/>
      <c r="AR204" s="112"/>
      <c r="AS204" s="112"/>
      <c r="AT204" s="112"/>
      <c r="AU204" s="112"/>
      <c r="AV204" s="112"/>
      <c r="AW204" s="112"/>
      <c r="AX204" s="112"/>
      <c r="AY204" s="112"/>
      <c r="AZ204" s="112"/>
      <c r="BA204" s="112"/>
      <c r="BB204" s="112"/>
      <c r="BC204" s="112"/>
      <c r="BD204" s="112"/>
      <c r="BE204" s="112"/>
      <c r="BF204" s="112"/>
      <c r="BG204" s="112"/>
      <c r="BH204" s="112"/>
    </row>
    <row r="205" spans="1:60" ht="13.5" customHeight="1" x14ac:dyDescent="0.2">
      <c r="A205" s="114"/>
      <c r="B205" s="114"/>
      <c r="C205" s="104"/>
      <c r="D205" s="115">
        <v>1</v>
      </c>
      <c r="E205" s="105"/>
      <c r="F205" s="105"/>
      <c r="G205" s="105"/>
      <c r="H205" s="105"/>
      <c r="I205" s="105"/>
      <c r="J205" s="106"/>
      <c r="K205" s="124"/>
      <c r="L205" s="125">
        <v>32</v>
      </c>
      <c r="M205" s="126" t="s">
        <v>70</v>
      </c>
      <c r="N205" s="139">
        <f>N206</f>
        <v>5000</v>
      </c>
      <c r="O205" s="139">
        <f t="shared" si="6"/>
        <v>0</v>
      </c>
      <c r="P205" s="139">
        <v>5000</v>
      </c>
      <c r="Q205" s="140">
        <f t="shared" si="7"/>
        <v>100</v>
      </c>
      <c r="R205" s="112"/>
      <c r="S205" s="112"/>
      <c r="T205" s="112"/>
      <c r="U205" s="112"/>
      <c r="V205" s="112"/>
      <c r="W205" s="112"/>
      <c r="X205" s="112"/>
      <c r="Y205" s="112"/>
      <c r="Z205" s="112"/>
      <c r="AA205" s="112"/>
      <c r="AB205" s="112"/>
      <c r="AC205" s="112"/>
      <c r="AD205" s="112"/>
      <c r="AE205" s="112"/>
      <c r="AF205" s="112"/>
      <c r="AG205" s="112"/>
      <c r="AH205" s="112"/>
      <c r="AI205" s="112"/>
      <c r="AJ205" s="112"/>
      <c r="AK205" s="112"/>
      <c r="AL205" s="112"/>
      <c r="AM205" s="112"/>
      <c r="AN205" s="112"/>
      <c r="AO205" s="112"/>
      <c r="AP205" s="112"/>
      <c r="AQ205" s="112"/>
      <c r="AR205" s="112"/>
      <c r="AS205" s="112"/>
      <c r="AT205" s="112"/>
      <c r="AU205" s="112"/>
      <c r="AV205" s="112"/>
      <c r="AW205" s="112"/>
      <c r="AX205" s="112"/>
      <c r="AY205" s="112"/>
      <c r="AZ205" s="112"/>
      <c r="BA205" s="112"/>
      <c r="BB205" s="112"/>
      <c r="BC205" s="112"/>
      <c r="BD205" s="112"/>
      <c r="BE205" s="112"/>
      <c r="BF205" s="112"/>
      <c r="BG205" s="112"/>
      <c r="BH205" s="112"/>
    </row>
    <row r="206" spans="1:60" ht="13.5" customHeight="1" x14ac:dyDescent="0.2">
      <c r="A206" s="114"/>
      <c r="B206" s="114"/>
      <c r="C206" s="104"/>
      <c r="D206" s="115">
        <v>1</v>
      </c>
      <c r="E206" s="105"/>
      <c r="F206" s="105"/>
      <c r="G206" s="105"/>
      <c r="H206" s="105"/>
      <c r="I206" s="105"/>
      <c r="J206" s="106"/>
      <c r="K206" s="124"/>
      <c r="L206" s="125">
        <v>329</v>
      </c>
      <c r="M206" s="126" t="s">
        <v>246</v>
      </c>
      <c r="N206" s="139">
        <v>5000</v>
      </c>
      <c r="O206" s="139">
        <f t="shared" si="6"/>
        <v>0</v>
      </c>
      <c r="P206" s="139">
        <v>5000</v>
      </c>
      <c r="Q206" s="140">
        <f t="shared" si="7"/>
        <v>100</v>
      </c>
      <c r="R206" s="112"/>
      <c r="S206" s="112"/>
      <c r="T206" s="112"/>
      <c r="U206" s="112"/>
      <c r="V206" s="112"/>
      <c r="W206" s="112"/>
      <c r="X206" s="112"/>
      <c r="Y206" s="112"/>
      <c r="Z206" s="112"/>
      <c r="AA206" s="112"/>
      <c r="AB206" s="112"/>
      <c r="AC206" s="112"/>
      <c r="AD206" s="112"/>
      <c r="AE206" s="112"/>
      <c r="AF206" s="112"/>
      <c r="AG206" s="112"/>
      <c r="AH206" s="112"/>
      <c r="AI206" s="112"/>
      <c r="AJ206" s="112"/>
      <c r="AK206" s="112"/>
      <c r="AL206" s="112"/>
      <c r="AM206" s="112"/>
      <c r="AN206" s="112"/>
      <c r="AO206" s="112"/>
      <c r="AP206" s="112"/>
      <c r="AQ206" s="112"/>
      <c r="AR206" s="112"/>
      <c r="AS206" s="112"/>
      <c r="AT206" s="112"/>
      <c r="AU206" s="112"/>
      <c r="AV206" s="112"/>
      <c r="AW206" s="112"/>
      <c r="AX206" s="112"/>
      <c r="AY206" s="112"/>
      <c r="AZ206" s="112"/>
      <c r="BA206" s="112"/>
      <c r="BB206" s="112"/>
      <c r="BC206" s="112"/>
      <c r="BD206" s="112"/>
      <c r="BE206" s="112"/>
      <c r="BF206" s="112"/>
      <c r="BG206" s="112"/>
      <c r="BH206" s="112"/>
    </row>
    <row r="207" spans="1:60" ht="13.5" customHeight="1" x14ac:dyDescent="0.2">
      <c r="A207" s="114"/>
      <c r="B207" s="114"/>
      <c r="C207" s="88" t="s">
        <v>247</v>
      </c>
      <c r="D207" s="89">
        <v>1</v>
      </c>
      <c r="E207" s="89" t="s">
        <v>131</v>
      </c>
      <c r="F207" s="89" t="s">
        <v>131</v>
      </c>
      <c r="G207" s="89" t="s">
        <v>131</v>
      </c>
      <c r="H207" s="89" t="s">
        <v>131</v>
      </c>
      <c r="I207" s="89" t="s">
        <v>131</v>
      </c>
      <c r="J207" s="90" t="s">
        <v>131</v>
      </c>
      <c r="K207" s="117">
        <v>111</v>
      </c>
      <c r="L207" s="92" t="s">
        <v>248</v>
      </c>
      <c r="M207" s="93"/>
      <c r="N207" s="94">
        <f>N208</f>
        <v>3000</v>
      </c>
      <c r="O207" s="94">
        <f t="shared" si="6"/>
        <v>7000</v>
      </c>
      <c r="P207" s="94">
        <v>10000</v>
      </c>
      <c r="Q207" s="95">
        <f t="shared" si="7"/>
        <v>333.33333333333337</v>
      </c>
      <c r="R207" s="112"/>
      <c r="S207" s="112"/>
      <c r="T207" s="112"/>
      <c r="U207" s="112"/>
      <c r="V207" s="112"/>
      <c r="W207" s="112"/>
      <c r="X207" s="112"/>
      <c r="Y207" s="112"/>
      <c r="Z207" s="112"/>
      <c r="AA207" s="112"/>
      <c r="AB207" s="112"/>
      <c r="AC207" s="112"/>
      <c r="AD207" s="112"/>
      <c r="AE207" s="112"/>
      <c r="AF207" s="112"/>
      <c r="AG207" s="112"/>
      <c r="AH207" s="112"/>
      <c r="AI207" s="112"/>
      <c r="AJ207" s="112"/>
      <c r="AK207" s="112"/>
      <c r="AL207" s="112"/>
      <c r="AM207" s="112"/>
      <c r="AN207" s="112"/>
      <c r="AO207" s="112"/>
      <c r="AP207" s="112"/>
      <c r="AQ207" s="112"/>
      <c r="AR207" s="112"/>
      <c r="AS207" s="112"/>
      <c r="AT207" s="112"/>
      <c r="AU207" s="112"/>
      <c r="AV207" s="112"/>
      <c r="AW207" s="112"/>
      <c r="AX207" s="112"/>
      <c r="AY207" s="112"/>
      <c r="AZ207" s="112"/>
      <c r="BA207" s="112"/>
      <c r="BB207" s="112"/>
      <c r="BC207" s="112"/>
      <c r="BD207" s="112"/>
      <c r="BE207" s="112"/>
      <c r="BF207" s="112"/>
      <c r="BG207" s="112"/>
      <c r="BH207" s="112"/>
    </row>
    <row r="208" spans="1:60" ht="13.5" customHeight="1" x14ac:dyDescent="0.2">
      <c r="A208" s="114"/>
      <c r="B208" s="114"/>
      <c r="C208" s="96"/>
      <c r="D208" s="97"/>
      <c r="E208" s="97"/>
      <c r="F208" s="97"/>
      <c r="G208" s="97"/>
      <c r="H208" s="97"/>
      <c r="I208" s="97"/>
      <c r="J208" s="98"/>
      <c r="K208" s="99">
        <v>111</v>
      </c>
      <c r="L208" s="100" t="s">
        <v>137</v>
      </c>
      <c r="M208" s="101"/>
      <c r="N208" s="102">
        <f>N209</f>
        <v>3000</v>
      </c>
      <c r="O208" s="102">
        <f t="shared" si="6"/>
        <v>7000</v>
      </c>
      <c r="P208" s="102">
        <v>10000</v>
      </c>
      <c r="Q208" s="103">
        <f t="shared" si="7"/>
        <v>333.33333333333337</v>
      </c>
      <c r="R208" s="112"/>
      <c r="S208" s="112"/>
      <c r="T208" s="112"/>
      <c r="U208" s="112"/>
      <c r="V208" s="112"/>
      <c r="W208" s="112"/>
      <c r="X208" s="112"/>
      <c r="Y208" s="112"/>
      <c r="Z208" s="112"/>
      <c r="AA208" s="112"/>
      <c r="AB208" s="112"/>
      <c r="AC208" s="112"/>
      <c r="AD208" s="112"/>
      <c r="AE208" s="112"/>
      <c r="AF208" s="112"/>
      <c r="AG208" s="112"/>
      <c r="AH208" s="112"/>
      <c r="AI208" s="112"/>
      <c r="AJ208" s="112"/>
      <c r="AK208" s="112"/>
      <c r="AL208" s="112"/>
      <c r="AM208" s="112"/>
      <c r="AN208" s="112"/>
      <c r="AO208" s="112"/>
      <c r="AP208" s="112"/>
      <c r="AQ208" s="112"/>
      <c r="AR208" s="112"/>
      <c r="AS208" s="112"/>
      <c r="AT208" s="112"/>
      <c r="AU208" s="112"/>
      <c r="AV208" s="112"/>
      <c r="AW208" s="112"/>
      <c r="AX208" s="112"/>
      <c r="AY208" s="112"/>
      <c r="AZ208" s="112"/>
      <c r="BA208" s="112"/>
      <c r="BB208" s="112"/>
      <c r="BC208" s="112"/>
      <c r="BD208" s="112"/>
      <c r="BE208" s="112"/>
      <c r="BF208" s="112"/>
      <c r="BG208" s="112"/>
      <c r="BH208" s="112"/>
    </row>
    <row r="209" spans="1:60" ht="13.5" customHeight="1" x14ac:dyDescent="0.2">
      <c r="A209" s="114"/>
      <c r="B209" s="114"/>
      <c r="C209" s="104"/>
      <c r="D209" s="115"/>
      <c r="E209" s="105"/>
      <c r="F209" s="105"/>
      <c r="G209" s="105"/>
      <c r="H209" s="105"/>
      <c r="I209" s="105"/>
      <c r="J209" s="106"/>
      <c r="K209" s="124"/>
      <c r="L209" s="125">
        <v>3</v>
      </c>
      <c r="M209" s="126" t="s">
        <v>14</v>
      </c>
      <c r="N209" s="139">
        <f>N210</f>
        <v>3000</v>
      </c>
      <c r="O209" s="139">
        <f t="shared" si="6"/>
        <v>7000</v>
      </c>
      <c r="P209" s="139">
        <v>10000</v>
      </c>
      <c r="Q209" s="140">
        <f t="shared" si="7"/>
        <v>333.33333333333337</v>
      </c>
      <c r="R209" s="112"/>
      <c r="S209" s="112"/>
      <c r="T209" s="112"/>
      <c r="U209" s="112"/>
      <c r="V209" s="112"/>
      <c r="W209" s="112"/>
      <c r="X209" s="112"/>
      <c r="Y209" s="112"/>
      <c r="Z209" s="112"/>
      <c r="AA209" s="112"/>
      <c r="AB209" s="112"/>
      <c r="AC209" s="112"/>
      <c r="AD209" s="112"/>
      <c r="AE209" s="112"/>
      <c r="AF209" s="112"/>
      <c r="AG209" s="112"/>
      <c r="AH209" s="112"/>
      <c r="AI209" s="112"/>
      <c r="AJ209" s="112"/>
      <c r="AK209" s="112"/>
      <c r="AL209" s="112"/>
      <c r="AM209" s="112"/>
      <c r="AN209" s="112"/>
      <c r="AO209" s="112"/>
      <c r="AP209" s="112"/>
      <c r="AQ209" s="112"/>
      <c r="AR209" s="112"/>
      <c r="AS209" s="112"/>
      <c r="AT209" s="112"/>
      <c r="AU209" s="112"/>
      <c r="AV209" s="112"/>
      <c r="AW209" s="112"/>
      <c r="AX209" s="112"/>
      <c r="AY209" s="112"/>
      <c r="AZ209" s="112"/>
      <c r="BA209" s="112"/>
      <c r="BB209" s="112"/>
      <c r="BC209" s="112"/>
      <c r="BD209" s="112"/>
      <c r="BE209" s="112"/>
      <c r="BF209" s="112"/>
      <c r="BG209" s="112"/>
      <c r="BH209" s="112"/>
    </row>
    <row r="210" spans="1:60" ht="13.5" customHeight="1" x14ac:dyDescent="0.2">
      <c r="A210" s="114"/>
      <c r="B210" s="114"/>
      <c r="C210" s="104"/>
      <c r="D210" s="115">
        <v>1</v>
      </c>
      <c r="E210" s="105"/>
      <c r="F210" s="105"/>
      <c r="G210" s="105"/>
      <c r="H210" s="105"/>
      <c r="I210" s="105"/>
      <c r="J210" s="106"/>
      <c r="K210" s="124"/>
      <c r="L210" s="125">
        <v>32</v>
      </c>
      <c r="M210" s="126" t="s">
        <v>70</v>
      </c>
      <c r="N210" s="139">
        <f>N211</f>
        <v>3000</v>
      </c>
      <c r="O210" s="139">
        <f t="shared" si="6"/>
        <v>7000</v>
      </c>
      <c r="P210" s="139">
        <v>10000</v>
      </c>
      <c r="Q210" s="140">
        <f t="shared" si="7"/>
        <v>333.33333333333337</v>
      </c>
      <c r="R210" s="112"/>
      <c r="S210" s="112"/>
      <c r="T210" s="112"/>
      <c r="U210" s="112"/>
      <c r="V210" s="112"/>
      <c r="W210" s="112"/>
      <c r="X210" s="112"/>
      <c r="Y210" s="112"/>
      <c r="Z210" s="112"/>
      <c r="AA210" s="112"/>
      <c r="AB210" s="112"/>
      <c r="AC210" s="112"/>
      <c r="AD210" s="112"/>
      <c r="AE210" s="112"/>
      <c r="AF210" s="112"/>
      <c r="AG210" s="112"/>
      <c r="AH210" s="112"/>
      <c r="AI210" s="112"/>
      <c r="AJ210" s="112"/>
      <c r="AK210" s="112"/>
      <c r="AL210" s="112"/>
      <c r="AM210" s="112"/>
      <c r="AN210" s="112"/>
      <c r="AO210" s="112"/>
      <c r="AP210" s="112"/>
      <c r="AQ210" s="112"/>
      <c r="AR210" s="112"/>
      <c r="AS210" s="112"/>
      <c r="AT210" s="112"/>
      <c r="AU210" s="112"/>
      <c r="AV210" s="112"/>
      <c r="AW210" s="112"/>
      <c r="AX210" s="112"/>
      <c r="AY210" s="112"/>
      <c r="AZ210" s="112"/>
      <c r="BA210" s="112"/>
      <c r="BB210" s="112"/>
      <c r="BC210" s="112"/>
      <c r="BD210" s="112"/>
      <c r="BE210" s="112"/>
      <c r="BF210" s="112"/>
      <c r="BG210" s="112"/>
      <c r="BH210" s="112"/>
    </row>
    <row r="211" spans="1:60" ht="13.5" customHeight="1" x14ac:dyDescent="0.2">
      <c r="A211" s="114"/>
      <c r="B211" s="114"/>
      <c r="C211" s="104"/>
      <c r="D211" s="115">
        <v>1</v>
      </c>
      <c r="E211" s="105"/>
      <c r="F211" s="105"/>
      <c r="G211" s="105"/>
      <c r="H211" s="105"/>
      <c r="I211" s="105"/>
      <c r="J211" s="106"/>
      <c r="K211" s="124"/>
      <c r="L211" s="125">
        <v>329</v>
      </c>
      <c r="M211" s="126" t="s">
        <v>140</v>
      </c>
      <c r="N211" s="139">
        <v>3000</v>
      </c>
      <c r="O211" s="139">
        <f t="shared" si="6"/>
        <v>7000</v>
      </c>
      <c r="P211" s="139">
        <v>10000</v>
      </c>
      <c r="Q211" s="140">
        <f t="shared" si="7"/>
        <v>333.33333333333337</v>
      </c>
      <c r="R211" s="112"/>
      <c r="S211" s="112"/>
      <c r="T211" s="112"/>
      <c r="U211" s="112"/>
      <c r="V211" s="112"/>
      <c r="W211" s="112"/>
      <c r="X211" s="112"/>
      <c r="Y211" s="112"/>
      <c r="Z211" s="112"/>
      <c r="AA211" s="112"/>
      <c r="AB211" s="112"/>
      <c r="AC211" s="112"/>
      <c r="AD211" s="112"/>
      <c r="AE211" s="112"/>
      <c r="AF211" s="112"/>
      <c r="AG211" s="112"/>
      <c r="AH211" s="112"/>
      <c r="AI211" s="112"/>
      <c r="AJ211" s="112"/>
      <c r="AK211" s="112"/>
      <c r="AL211" s="112"/>
      <c r="AM211" s="112"/>
      <c r="AN211" s="112"/>
      <c r="AO211" s="112"/>
      <c r="AP211" s="112"/>
      <c r="AQ211" s="112"/>
      <c r="AR211" s="112"/>
      <c r="AS211" s="112"/>
      <c r="AT211" s="112"/>
      <c r="AU211" s="112"/>
      <c r="AV211" s="112"/>
      <c r="AW211" s="112"/>
      <c r="AX211" s="112"/>
      <c r="AY211" s="112"/>
      <c r="AZ211" s="112"/>
      <c r="BA211" s="112"/>
      <c r="BB211" s="112"/>
      <c r="BC211" s="112"/>
      <c r="BD211" s="112"/>
      <c r="BE211" s="112"/>
      <c r="BF211" s="112"/>
      <c r="BG211" s="112"/>
      <c r="BH211" s="112"/>
    </row>
    <row r="212" spans="1:60" ht="13.5" customHeight="1" x14ac:dyDescent="0.2">
      <c r="A212" s="114"/>
      <c r="B212" s="114"/>
      <c r="C212" s="88" t="s">
        <v>249</v>
      </c>
      <c r="D212" s="89">
        <v>1</v>
      </c>
      <c r="E212" s="89" t="s">
        <v>131</v>
      </c>
      <c r="F212" s="89" t="s">
        <v>131</v>
      </c>
      <c r="G212" s="89" t="s">
        <v>131</v>
      </c>
      <c r="H212" s="89" t="s">
        <v>131</v>
      </c>
      <c r="I212" s="89" t="s">
        <v>131</v>
      </c>
      <c r="J212" s="90" t="s">
        <v>131</v>
      </c>
      <c r="K212" s="117">
        <v>111</v>
      </c>
      <c r="L212" s="92" t="s">
        <v>250</v>
      </c>
      <c r="M212" s="93"/>
      <c r="N212" s="94">
        <f>N213</f>
        <v>25000</v>
      </c>
      <c r="O212" s="94">
        <f t="shared" si="6"/>
        <v>-15000</v>
      </c>
      <c r="P212" s="94">
        <v>10000</v>
      </c>
      <c r="Q212" s="95">
        <f t="shared" si="7"/>
        <v>40</v>
      </c>
      <c r="R212" s="112"/>
      <c r="S212" s="112"/>
      <c r="T212" s="112"/>
      <c r="U212" s="112"/>
      <c r="V212" s="112"/>
      <c r="W212" s="112"/>
      <c r="X212" s="112"/>
      <c r="Y212" s="112"/>
      <c r="Z212" s="112"/>
      <c r="AA212" s="112"/>
      <c r="AB212" s="112"/>
      <c r="AC212" s="112"/>
      <c r="AD212" s="112"/>
      <c r="AE212" s="112"/>
      <c r="AF212" s="112"/>
      <c r="AG212" s="112"/>
      <c r="AH212" s="112"/>
      <c r="AI212" s="112"/>
      <c r="AJ212" s="112"/>
      <c r="AK212" s="112"/>
      <c r="AL212" s="112"/>
      <c r="AM212" s="112"/>
      <c r="AN212" s="112"/>
      <c r="AO212" s="112"/>
      <c r="AP212" s="112"/>
      <c r="AQ212" s="112"/>
      <c r="AR212" s="112"/>
      <c r="AS212" s="112"/>
      <c r="AT212" s="112"/>
      <c r="AU212" s="112"/>
      <c r="AV212" s="112"/>
      <c r="AW212" s="112"/>
      <c r="AX212" s="112"/>
      <c r="AY212" s="112"/>
      <c r="AZ212" s="112"/>
      <c r="BA212" s="112"/>
      <c r="BB212" s="112"/>
      <c r="BC212" s="112"/>
      <c r="BD212" s="112"/>
      <c r="BE212" s="112"/>
      <c r="BF212" s="112"/>
      <c r="BG212" s="112"/>
      <c r="BH212" s="112"/>
    </row>
    <row r="213" spans="1:60" ht="13.5" customHeight="1" x14ac:dyDescent="0.2">
      <c r="A213" s="114"/>
      <c r="B213" s="114"/>
      <c r="C213" s="96"/>
      <c r="D213" s="97"/>
      <c r="E213" s="97"/>
      <c r="F213" s="97"/>
      <c r="G213" s="97"/>
      <c r="H213" s="97"/>
      <c r="I213" s="97"/>
      <c r="J213" s="98"/>
      <c r="K213" s="99">
        <v>111</v>
      </c>
      <c r="L213" s="100" t="s">
        <v>137</v>
      </c>
      <c r="M213" s="101"/>
      <c r="N213" s="102">
        <f>N214</f>
        <v>25000</v>
      </c>
      <c r="O213" s="102">
        <f t="shared" si="6"/>
        <v>-15000</v>
      </c>
      <c r="P213" s="102">
        <v>10000</v>
      </c>
      <c r="Q213" s="103">
        <f t="shared" si="7"/>
        <v>40</v>
      </c>
      <c r="R213" s="112"/>
      <c r="S213" s="112"/>
      <c r="T213" s="112"/>
      <c r="U213" s="112"/>
      <c r="V213" s="112"/>
      <c r="W213" s="112"/>
      <c r="X213" s="112"/>
      <c r="Y213" s="112"/>
      <c r="Z213" s="112"/>
      <c r="AA213" s="112"/>
      <c r="AB213" s="112"/>
      <c r="AC213" s="112"/>
      <c r="AD213" s="112"/>
      <c r="AE213" s="112"/>
      <c r="AF213" s="112"/>
      <c r="AG213" s="112"/>
      <c r="AH213" s="112"/>
      <c r="AI213" s="112"/>
      <c r="AJ213" s="112"/>
      <c r="AK213" s="112"/>
      <c r="AL213" s="112"/>
      <c r="AM213" s="112"/>
      <c r="AN213" s="112"/>
      <c r="AO213" s="112"/>
      <c r="AP213" s="112"/>
      <c r="AQ213" s="112"/>
      <c r="AR213" s="112"/>
      <c r="AS213" s="112"/>
      <c r="AT213" s="112"/>
      <c r="AU213" s="112"/>
      <c r="AV213" s="112"/>
      <c r="AW213" s="112"/>
      <c r="AX213" s="112"/>
      <c r="AY213" s="112"/>
      <c r="AZ213" s="112"/>
      <c r="BA213" s="112"/>
      <c r="BB213" s="112"/>
      <c r="BC213" s="112"/>
      <c r="BD213" s="112"/>
      <c r="BE213" s="112"/>
      <c r="BF213" s="112"/>
      <c r="BG213" s="112"/>
      <c r="BH213" s="112"/>
    </row>
    <row r="214" spans="1:60" ht="13.5" customHeight="1" x14ac:dyDescent="0.2">
      <c r="A214" s="114"/>
      <c r="B214" s="114"/>
      <c r="C214" s="104"/>
      <c r="D214" s="115"/>
      <c r="E214" s="105"/>
      <c r="F214" s="105"/>
      <c r="G214" s="105"/>
      <c r="H214" s="105"/>
      <c r="I214" s="105"/>
      <c r="J214" s="106"/>
      <c r="K214" s="124"/>
      <c r="L214" s="125">
        <v>3</v>
      </c>
      <c r="M214" s="126" t="s">
        <v>14</v>
      </c>
      <c r="N214" s="139">
        <f>N215</f>
        <v>25000</v>
      </c>
      <c r="O214" s="139">
        <f t="shared" si="6"/>
        <v>-15000</v>
      </c>
      <c r="P214" s="139">
        <v>10000</v>
      </c>
      <c r="Q214" s="140">
        <f t="shared" si="7"/>
        <v>40</v>
      </c>
      <c r="R214" s="112"/>
      <c r="S214" s="112"/>
      <c r="T214" s="112"/>
      <c r="U214" s="112"/>
      <c r="V214" s="112"/>
      <c r="W214" s="112"/>
      <c r="X214" s="112"/>
      <c r="Y214" s="112"/>
      <c r="Z214" s="112"/>
      <c r="AA214" s="112"/>
      <c r="AB214" s="112"/>
      <c r="AC214" s="112"/>
      <c r="AD214" s="112"/>
      <c r="AE214" s="112"/>
      <c r="AF214" s="112"/>
      <c r="AG214" s="112"/>
      <c r="AH214" s="112"/>
      <c r="AI214" s="112"/>
      <c r="AJ214" s="112"/>
      <c r="AK214" s="112"/>
      <c r="AL214" s="112"/>
      <c r="AM214" s="112"/>
      <c r="AN214" s="112"/>
      <c r="AO214" s="112"/>
      <c r="AP214" s="112"/>
      <c r="AQ214" s="112"/>
      <c r="AR214" s="112"/>
      <c r="AS214" s="112"/>
      <c r="AT214" s="112"/>
      <c r="AU214" s="112"/>
      <c r="AV214" s="112"/>
      <c r="AW214" s="112"/>
      <c r="AX214" s="112"/>
      <c r="AY214" s="112"/>
      <c r="AZ214" s="112"/>
      <c r="BA214" s="112"/>
      <c r="BB214" s="112"/>
      <c r="BC214" s="112"/>
      <c r="BD214" s="112"/>
      <c r="BE214" s="112"/>
      <c r="BF214" s="112"/>
      <c r="BG214" s="112"/>
      <c r="BH214" s="112"/>
    </row>
    <row r="215" spans="1:60" ht="13.5" customHeight="1" x14ac:dyDescent="0.2">
      <c r="A215" s="114"/>
      <c r="B215" s="114"/>
      <c r="C215" s="104"/>
      <c r="D215" s="115">
        <v>1</v>
      </c>
      <c r="E215" s="105"/>
      <c r="F215" s="105"/>
      <c r="G215" s="105"/>
      <c r="H215" s="105"/>
      <c r="I215" s="105"/>
      <c r="J215" s="106"/>
      <c r="K215" s="124"/>
      <c r="L215" s="125">
        <v>32</v>
      </c>
      <c r="M215" s="126" t="s">
        <v>70</v>
      </c>
      <c r="N215" s="139">
        <f>N216</f>
        <v>25000</v>
      </c>
      <c r="O215" s="139">
        <f t="shared" si="6"/>
        <v>-15000</v>
      </c>
      <c r="P215" s="139">
        <v>10000</v>
      </c>
      <c r="Q215" s="140">
        <f t="shared" si="7"/>
        <v>40</v>
      </c>
      <c r="R215" s="112"/>
      <c r="S215" s="112"/>
      <c r="T215" s="112"/>
      <c r="U215" s="112"/>
      <c r="V215" s="112"/>
      <c r="W215" s="112"/>
      <c r="X215" s="112"/>
      <c r="Y215" s="112"/>
      <c r="Z215" s="112"/>
      <c r="AA215" s="112"/>
      <c r="AB215" s="112"/>
      <c r="AC215" s="112"/>
      <c r="AD215" s="112"/>
      <c r="AE215" s="112"/>
      <c r="AF215" s="112"/>
      <c r="AG215" s="112"/>
      <c r="AH215" s="112"/>
      <c r="AI215" s="112"/>
      <c r="AJ215" s="112"/>
      <c r="AK215" s="112"/>
      <c r="AL215" s="112"/>
      <c r="AM215" s="112"/>
      <c r="AN215" s="112"/>
      <c r="AO215" s="112"/>
      <c r="AP215" s="112"/>
      <c r="AQ215" s="112"/>
      <c r="AR215" s="112"/>
      <c r="AS215" s="112"/>
      <c r="AT215" s="112"/>
      <c r="AU215" s="112"/>
      <c r="AV215" s="112"/>
      <c r="AW215" s="112"/>
      <c r="AX215" s="112"/>
      <c r="AY215" s="112"/>
      <c r="AZ215" s="112"/>
      <c r="BA215" s="112"/>
      <c r="BB215" s="112"/>
      <c r="BC215" s="112"/>
      <c r="BD215" s="112"/>
      <c r="BE215" s="112"/>
      <c r="BF215" s="112"/>
      <c r="BG215" s="112"/>
      <c r="BH215" s="112"/>
    </row>
    <row r="216" spans="1:60" ht="13.5" customHeight="1" x14ac:dyDescent="0.2">
      <c r="A216" s="114"/>
      <c r="B216" s="114"/>
      <c r="C216" s="104"/>
      <c r="D216" s="115">
        <v>1</v>
      </c>
      <c r="E216" s="105"/>
      <c r="F216" s="105"/>
      <c r="G216" s="105"/>
      <c r="H216" s="105"/>
      <c r="I216" s="105"/>
      <c r="J216" s="106"/>
      <c r="K216" s="124"/>
      <c r="L216" s="125">
        <v>329</v>
      </c>
      <c r="M216" s="126" t="s">
        <v>140</v>
      </c>
      <c r="N216" s="139">
        <v>25000</v>
      </c>
      <c r="O216" s="139">
        <f t="shared" si="6"/>
        <v>-15000</v>
      </c>
      <c r="P216" s="139">
        <v>10000</v>
      </c>
      <c r="Q216" s="140">
        <f t="shared" si="7"/>
        <v>40</v>
      </c>
      <c r="R216" s="112"/>
      <c r="S216" s="112"/>
      <c r="T216" s="112"/>
      <c r="U216" s="112"/>
      <c r="V216" s="112"/>
      <c r="W216" s="112"/>
      <c r="X216" s="112"/>
      <c r="Y216" s="112"/>
      <c r="Z216" s="112"/>
      <c r="AA216" s="112"/>
      <c r="AB216" s="112"/>
      <c r="AC216" s="112"/>
      <c r="AD216" s="112"/>
      <c r="AE216" s="112"/>
      <c r="AF216" s="112"/>
      <c r="AG216" s="112"/>
      <c r="AH216" s="112"/>
      <c r="AI216" s="112"/>
      <c r="AJ216" s="112"/>
      <c r="AK216" s="112"/>
      <c r="AL216" s="112"/>
      <c r="AM216" s="112"/>
      <c r="AN216" s="112"/>
      <c r="AO216" s="112"/>
      <c r="AP216" s="112"/>
      <c r="AQ216" s="112"/>
      <c r="AR216" s="112"/>
      <c r="AS216" s="112"/>
      <c r="AT216" s="112"/>
      <c r="AU216" s="112"/>
      <c r="AV216" s="112"/>
      <c r="AW216" s="112"/>
      <c r="AX216" s="112"/>
      <c r="AY216" s="112"/>
      <c r="AZ216" s="112"/>
      <c r="BA216" s="112"/>
      <c r="BB216" s="112"/>
      <c r="BC216" s="112"/>
      <c r="BD216" s="112"/>
      <c r="BE216" s="112"/>
      <c r="BF216" s="112"/>
      <c r="BG216" s="112"/>
      <c r="BH216" s="112"/>
    </row>
    <row r="217" spans="1:60" ht="13.5" customHeight="1" x14ac:dyDescent="0.2">
      <c r="A217" s="114"/>
      <c r="B217" s="114"/>
      <c r="C217" s="88" t="s">
        <v>251</v>
      </c>
      <c r="D217" s="89">
        <v>1</v>
      </c>
      <c r="E217" s="89" t="s">
        <v>131</v>
      </c>
      <c r="F217" s="89" t="s">
        <v>131</v>
      </c>
      <c r="G217" s="89" t="s">
        <v>131</v>
      </c>
      <c r="H217" s="89" t="s">
        <v>131</v>
      </c>
      <c r="I217" s="89" t="s">
        <v>131</v>
      </c>
      <c r="J217" s="90" t="s">
        <v>131</v>
      </c>
      <c r="K217" s="117">
        <v>111</v>
      </c>
      <c r="L217" s="92" t="s">
        <v>252</v>
      </c>
      <c r="M217" s="93"/>
      <c r="N217" s="94">
        <f>N218</f>
        <v>3000</v>
      </c>
      <c r="O217" s="94">
        <f t="shared" si="6"/>
        <v>2000</v>
      </c>
      <c r="P217" s="94">
        <v>5000</v>
      </c>
      <c r="Q217" s="95">
        <f t="shared" si="7"/>
        <v>166.66666666666669</v>
      </c>
      <c r="R217" s="112"/>
      <c r="S217" s="112"/>
      <c r="T217" s="112"/>
      <c r="U217" s="112"/>
      <c r="V217" s="112"/>
      <c r="W217" s="112"/>
      <c r="X217" s="112"/>
      <c r="Y217" s="112"/>
      <c r="Z217" s="112"/>
      <c r="AA217" s="112"/>
      <c r="AB217" s="112"/>
      <c r="AC217" s="112"/>
      <c r="AD217" s="112"/>
      <c r="AE217" s="112"/>
      <c r="AF217" s="112"/>
      <c r="AG217" s="112"/>
      <c r="AH217" s="112"/>
      <c r="AI217" s="112"/>
      <c r="AJ217" s="112"/>
      <c r="AK217" s="112"/>
      <c r="AL217" s="112"/>
      <c r="AM217" s="112"/>
      <c r="AN217" s="112"/>
      <c r="AO217" s="112"/>
      <c r="AP217" s="112"/>
      <c r="AQ217" s="112"/>
      <c r="AR217" s="112"/>
      <c r="AS217" s="112"/>
      <c r="AT217" s="112"/>
      <c r="AU217" s="112"/>
      <c r="AV217" s="112"/>
      <c r="AW217" s="112"/>
      <c r="AX217" s="112"/>
      <c r="AY217" s="112"/>
      <c r="AZ217" s="112"/>
      <c r="BA217" s="112"/>
      <c r="BB217" s="112"/>
      <c r="BC217" s="112"/>
      <c r="BD217" s="112"/>
      <c r="BE217" s="112"/>
      <c r="BF217" s="112"/>
      <c r="BG217" s="112"/>
      <c r="BH217" s="112"/>
    </row>
    <row r="218" spans="1:60" ht="13.5" customHeight="1" x14ac:dyDescent="0.2">
      <c r="A218" s="114"/>
      <c r="B218" s="114"/>
      <c r="C218" s="96"/>
      <c r="D218" s="97"/>
      <c r="E218" s="97"/>
      <c r="F218" s="97"/>
      <c r="G218" s="97"/>
      <c r="H218" s="97"/>
      <c r="I218" s="97"/>
      <c r="J218" s="98"/>
      <c r="K218" s="99">
        <v>111</v>
      </c>
      <c r="L218" s="100" t="s">
        <v>137</v>
      </c>
      <c r="M218" s="101"/>
      <c r="N218" s="102">
        <f>N219</f>
        <v>3000</v>
      </c>
      <c r="O218" s="102">
        <f t="shared" si="6"/>
        <v>2000</v>
      </c>
      <c r="P218" s="102">
        <v>5000</v>
      </c>
      <c r="Q218" s="103">
        <f t="shared" si="7"/>
        <v>166.66666666666669</v>
      </c>
      <c r="R218" s="112"/>
      <c r="S218" s="112"/>
      <c r="T218" s="112"/>
      <c r="U218" s="112"/>
      <c r="V218" s="112"/>
      <c r="W218" s="112"/>
      <c r="X218" s="112"/>
      <c r="Y218" s="112"/>
      <c r="Z218" s="112"/>
      <c r="AA218" s="112"/>
      <c r="AB218" s="112"/>
      <c r="AC218" s="112"/>
      <c r="AD218" s="112"/>
      <c r="AE218" s="112"/>
      <c r="AF218" s="112"/>
      <c r="AG218" s="112"/>
      <c r="AH218" s="112"/>
      <c r="AI218" s="112"/>
      <c r="AJ218" s="112"/>
      <c r="AK218" s="112"/>
      <c r="AL218" s="112"/>
      <c r="AM218" s="112"/>
      <c r="AN218" s="112"/>
      <c r="AO218" s="112"/>
      <c r="AP218" s="112"/>
      <c r="AQ218" s="112"/>
      <c r="AR218" s="112"/>
      <c r="AS218" s="112"/>
      <c r="AT218" s="112"/>
      <c r="AU218" s="112"/>
      <c r="AV218" s="112"/>
      <c r="AW218" s="112"/>
      <c r="AX218" s="112"/>
      <c r="AY218" s="112"/>
      <c r="AZ218" s="112"/>
      <c r="BA218" s="112"/>
      <c r="BB218" s="112"/>
      <c r="BC218" s="112"/>
      <c r="BD218" s="112"/>
      <c r="BE218" s="112"/>
      <c r="BF218" s="112"/>
      <c r="BG218" s="112"/>
      <c r="BH218" s="112"/>
    </row>
    <row r="219" spans="1:60" ht="13.5" customHeight="1" x14ac:dyDescent="0.2">
      <c r="A219" s="114"/>
      <c r="B219" s="114"/>
      <c r="C219" s="104"/>
      <c r="D219" s="115"/>
      <c r="E219" s="105"/>
      <c r="F219" s="105"/>
      <c r="G219" s="105"/>
      <c r="H219" s="105"/>
      <c r="I219" s="105"/>
      <c r="J219" s="106"/>
      <c r="K219" s="124"/>
      <c r="L219" s="125">
        <v>3</v>
      </c>
      <c r="M219" s="126" t="s">
        <v>14</v>
      </c>
      <c r="N219" s="139">
        <f>N220</f>
        <v>3000</v>
      </c>
      <c r="O219" s="139">
        <f t="shared" si="6"/>
        <v>2000</v>
      </c>
      <c r="P219" s="139">
        <v>5000</v>
      </c>
      <c r="Q219" s="140">
        <f t="shared" si="7"/>
        <v>166.66666666666669</v>
      </c>
      <c r="R219" s="112"/>
      <c r="S219" s="112"/>
      <c r="T219" s="112"/>
      <c r="U219" s="112"/>
      <c r="V219" s="112"/>
      <c r="W219" s="112"/>
      <c r="X219" s="112"/>
      <c r="Y219" s="112"/>
      <c r="Z219" s="112"/>
      <c r="AA219" s="112"/>
      <c r="AB219" s="112"/>
      <c r="AC219" s="112"/>
      <c r="AD219" s="112"/>
      <c r="AE219" s="112"/>
      <c r="AF219" s="112"/>
      <c r="AG219" s="112"/>
      <c r="AH219" s="112"/>
      <c r="AI219" s="112"/>
      <c r="AJ219" s="112"/>
      <c r="AK219" s="112"/>
      <c r="AL219" s="112"/>
      <c r="AM219" s="112"/>
      <c r="AN219" s="112"/>
      <c r="AO219" s="112"/>
      <c r="AP219" s="112"/>
      <c r="AQ219" s="112"/>
      <c r="AR219" s="112"/>
      <c r="AS219" s="112"/>
      <c r="AT219" s="112"/>
      <c r="AU219" s="112"/>
      <c r="AV219" s="112"/>
      <c r="AW219" s="112"/>
      <c r="AX219" s="112"/>
      <c r="AY219" s="112"/>
      <c r="AZ219" s="112"/>
      <c r="BA219" s="112"/>
      <c r="BB219" s="112"/>
      <c r="BC219" s="112"/>
      <c r="BD219" s="112"/>
      <c r="BE219" s="112"/>
      <c r="BF219" s="112"/>
      <c r="BG219" s="112"/>
      <c r="BH219" s="112"/>
    </row>
    <row r="220" spans="1:60" ht="13.5" customHeight="1" x14ac:dyDescent="0.2">
      <c r="A220" s="114"/>
      <c r="B220" s="114"/>
      <c r="C220" s="104"/>
      <c r="D220" s="115">
        <v>1</v>
      </c>
      <c r="E220" s="105"/>
      <c r="F220" s="105"/>
      <c r="G220" s="105"/>
      <c r="H220" s="105"/>
      <c r="I220" s="105"/>
      <c r="J220" s="106"/>
      <c r="K220" s="124"/>
      <c r="L220" s="125">
        <v>32</v>
      </c>
      <c r="M220" s="126" t="s">
        <v>70</v>
      </c>
      <c r="N220" s="139">
        <f>N221</f>
        <v>3000</v>
      </c>
      <c r="O220" s="139">
        <f t="shared" si="6"/>
        <v>2000</v>
      </c>
      <c r="P220" s="139">
        <v>5000</v>
      </c>
      <c r="Q220" s="140">
        <f t="shared" si="7"/>
        <v>166.66666666666669</v>
      </c>
      <c r="R220" s="112"/>
      <c r="S220" s="112"/>
      <c r="T220" s="112"/>
      <c r="U220" s="112"/>
      <c r="V220" s="112"/>
      <c r="W220" s="112"/>
      <c r="X220" s="112"/>
      <c r="Y220" s="112"/>
      <c r="Z220" s="112"/>
      <c r="AA220" s="112"/>
      <c r="AB220" s="112"/>
      <c r="AC220" s="112"/>
      <c r="AD220" s="112"/>
      <c r="AE220" s="112"/>
      <c r="AF220" s="112"/>
      <c r="AG220" s="112"/>
      <c r="AH220" s="112"/>
      <c r="AI220" s="112"/>
      <c r="AJ220" s="112"/>
      <c r="AK220" s="112"/>
      <c r="AL220" s="112"/>
      <c r="AM220" s="112"/>
      <c r="AN220" s="112"/>
      <c r="AO220" s="112"/>
      <c r="AP220" s="112"/>
      <c r="AQ220" s="112"/>
      <c r="AR220" s="112"/>
      <c r="AS220" s="112"/>
      <c r="AT220" s="112"/>
      <c r="AU220" s="112"/>
      <c r="AV220" s="112"/>
      <c r="AW220" s="112"/>
      <c r="AX220" s="112"/>
      <c r="AY220" s="112"/>
      <c r="AZ220" s="112"/>
      <c r="BA220" s="112"/>
      <c r="BB220" s="112"/>
      <c r="BC220" s="112"/>
      <c r="BD220" s="112"/>
      <c r="BE220" s="112"/>
      <c r="BF220" s="112"/>
      <c r="BG220" s="112"/>
      <c r="BH220" s="112"/>
    </row>
    <row r="221" spans="1:60" ht="13.5" customHeight="1" x14ac:dyDescent="0.2">
      <c r="A221" s="114"/>
      <c r="B221" s="114"/>
      <c r="C221" s="104"/>
      <c r="D221" s="115">
        <v>1</v>
      </c>
      <c r="E221" s="105"/>
      <c r="F221" s="105"/>
      <c r="G221" s="105"/>
      <c r="H221" s="105"/>
      <c r="I221" s="105"/>
      <c r="J221" s="106"/>
      <c r="K221" s="124"/>
      <c r="L221" s="125">
        <v>329</v>
      </c>
      <c r="M221" s="126" t="s">
        <v>140</v>
      </c>
      <c r="N221" s="139">
        <v>3000</v>
      </c>
      <c r="O221" s="139">
        <f t="shared" si="6"/>
        <v>2000</v>
      </c>
      <c r="P221" s="139">
        <v>5000</v>
      </c>
      <c r="Q221" s="140">
        <f t="shared" si="7"/>
        <v>166.66666666666669</v>
      </c>
      <c r="R221" s="112"/>
      <c r="S221" s="112"/>
      <c r="T221" s="112"/>
      <c r="U221" s="112"/>
      <c r="V221" s="112"/>
      <c r="W221" s="112"/>
      <c r="X221" s="112"/>
      <c r="Y221" s="112"/>
      <c r="Z221" s="112"/>
      <c r="AA221" s="112"/>
      <c r="AB221" s="112"/>
      <c r="AC221" s="112"/>
      <c r="AD221" s="112"/>
      <c r="AE221" s="112"/>
      <c r="AF221" s="112"/>
      <c r="AG221" s="112"/>
      <c r="AH221" s="112"/>
      <c r="AI221" s="112"/>
      <c r="AJ221" s="112"/>
      <c r="AK221" s="112"/>
      <c r="AL221" s="112"/>
      <c r="AM221" s="112"/>
      <c r="AN221" s="112"/>
      <c r="AO221" s="112"/>
      <c r="AP221" s="112"/>
      <c r="AQ221" s="112"/>
      <c r="AR221" s="112"/>
      <c r="AS221" s="112"/>
      <c r="AT221" s="112"/>
      <c r="AU221" s="112"/>
      <c r="AV221" s="112"/>
      <c r="AW221" s="112"/>
      <c r="AX221" s="112"/>
      <c r="AY221" s="112"/>
      <c r="AZ221" s="112"/>
      <c r="BA221" s="112"/>
      <c r="BB221" s="112"/>
      <c r="BC221" s="112"/>
      <c r="BD221" s="112"/>
      <c r="BE221" s="112"/>
      <c r="BF221" s="112"/>
      <c r="BG221" s="112"/>
      <c r="BH221" s="112"/>
    </row>
    <row r="222" spans="1:60" ht="13.5" customHeight="1" x14ac:dyDescent="0.2">
      <c r="A222" s="114"/>
      <c r="B222" s="114"/>
      <c r="C222" s="94" t="s">
        <v>572</v>
      </c>
      <c r="D222" s="94"/>
      <c r="E222" s="94"/>
      <c r="F222" s="94"/>
      <c r="G222" s="94"/>
      <c r="H222" s="94"/>
      <c r="I222" s="94"/>
      <c r="J222" s="94"/>
      <c r="K222" s="94"/>
      <c r="L222" s="94" t="s">
        <v>570</v>
      </c>
      <c r="M222" s="220" t="s">
        <v>577</v>
      </c>
      <c r="N222" s="94">
        <v>0</v>
      </c>
      <c r="O222" s="94">
        <f t="shared" si="6"/>
        <v>15000</v>
      </c>
      <c r="P222" s="94">
        <v>15000</v>
      </c>
      <c r="Q222" s="94"/>
      <c r="R222" s="112"/>
      <c r="S222" s="112"/>
      <c r="T222" s="112"/>
      <c r="U222" s="112"/>
      <c r="V222" s="112"/>
      <c r="W222" s="112"/>
      <c r="X222" s="112"/>
      <c r="Y222" s="112"/>
      <c r="Z222" s="112"/>
      <c r="AA222" s="112"/>
      <c r="AB222" s="112"/>
      <c r="AC222" s="112"/>
      <c r="AD222" s="112"/>
      <c r="AE222" s="112"/>
      <c r="AF222" s="112"/>
      <c r="AG222" s="112"/>
      <c r="AH222" s="112"/>
      <c r="AI222" s="112"/>
      <c r="AJ222" s="112"/>
      <c r="AK222" s="112"/>
      <c r="AL222" s="112"/>
      <c r="AM222" s="112"/>
      <c r="AN222" s="112"/>
      <c r="AO222" s="112"/>
      <c r="AP222" s="112"/>
      <c r="AQ222" s="112"/>
      <c r="AR222" s="112"/>
      <c r="AS222" s="112"/>
      <c r="AT222" s="112"/>
      <c r="AU222" s="112"/>
      <c r="AV222" s="112"/>
      <c r="AW222" s="112"/>
      <c r="AX222" s="112"/>
      <c r="AY222" s="112"/>
      <c r="AZ222" s="112"/>
      <c r="BA222" s="112"/>
      <c r="BB222" s="112"/>
      <c r="BC222" s="112"/>
      <c r="BD222" s="112"/>
      <c r="BE222" s="112"/>
      <c r="BF222" s="112"/>
      <c r="BG222" s="112"/>
      <c r="BH222" s="112"/>
    </row>
    <row r="223" spans="1:60" ht="13.5" customHeight="1" x14ac:dyDescent="0.2">
      <c r="A223" s="114"/>
      <c r="B223" s="114"/>
      <c r="C223" s="102"/>
      <c r="D223" s="102"/>
      <c r="E223" s="102"/>
      <c r="F223" s="102"/>
      <c r="G223" s="102"/>
      <c r="H223" s="102"/>
      <c r="I223" s="102"/>
      <c r="J223" s="102"/>
      <c r="K223" s="102"/>
      <c r="L223" s="330" t="s">
        <v>574</v>
      </c>
      <c r="M223" s="330"/>
      <c r="N223" s="102">
        <v>0</v>
      </c>
      <c r="O223" s="102">
        <f t="shared" si="6"/>
        <v>15000</v>
      </c>
      <c r="P223" s="102">
        <v>15000</v>
      </c>
      <c r="Q223" s="102"/>
      <c r="R223" s="112"/>
      <c r="S223" s="112"/>
      <c r="T223" s="112"/>
      <c r="U223" s="112"/>
      <c r="V223" s="112"/>
      <c r="W223" s="112"/>
      <c r="X223" s="112"/>
      <c r="Y223" s="112"/>
      <c r="Z223" s="112"/>
      <c r="AA223" s="112"/>
      <c r="AB223" s="112"/>
      <c r="AC223" s="112"/>
      <c r="AD223" s="112"/>
      <c r="AE223" s="112"/>
      <c r="AF223" s="112"/>
      <c r="AG223" s="112"/>
      <c r="AH223" s="112"/>
      <c r="AI223" s="112"/>
      <c r="AJ223" s="112"/>
      <c r="AK223" s="112"/>
      <c r="AL223" s="112"/>
      <c r="AM223" s="112"/>
      <c r="AN223" s="112"/>
      <c r="AO223" s="112"/>
      <c r="AP223" s="112"/>
      <c r="AQ223" s="112"/>
      <c r="AR223" s="112"/>
      <c r="AS223" s="112"/>
      <c r="AT223" s="112"/>
      <c r="AU223" s="112"/>
      <c r="AV223" s="112"/>
      <c r="AW223" s="112"/>
      <c r="AX223" s="112"/>
      <c r="AY223" s="112"/>
      <c r="AZ223" s="112"/>
      <c r="BA223" s="112"/>
      <c r="BB223" s="112"/>
      <c r="BC223" s="112"/>
      <c r="BD223" s="112"/>
      <c r="BE223" s="112"/>
      <c r="BF223" s="112"/>
      <c r="BG223" s="112"/>
      <c r="BH223" s="112"/>
    </row>
    <row r="224" spans="1:60" ht="13.5" customHeight="1" x14ac:dyDescent="0.2">
      <c r="A224" s="114"/>
      <c r="B224" s="114"/>
      <c r="C224" s="104"/>
      <c r="D224" s="115"/>
      <c r="E224" s="105"/>
      <c r="F224" s="105"/>
      <c r="G224" s="105"/>
      <c r="H224" s="105"/>
      <c r="I224" s="105"/>
      <c r="J224" s="106"/>
      <c r="K224" s="124"/>
      <c r="L224" s="125">
        <v>3</v>
      </c>
      <c r="M224" s="126" t="s">
        <v>575</v>
      </c>
      <c r="N224" s="139">
        <v>0</v>
      </c>
      <c r="O224" s="139">
        <f t="shared" si="6"/>
        <v>15000</v>
      </c>
      <c r="P224" s="139">
        <v>15000</v>
      </c>
      <c r="Q224" s="140"/>
      <c r="R224" s="112"/>
      <c r="S224" s="112"/>
      <c r="T224" s="112"/>
      <c r="U224" s="112"/>
      <c r="V224" s="112"/>
      <c r="W224" s="112"/>
      <c r="X224" s="112"/>
      <c r="Y224" s="112"/>
      <c r="Z224" s="112"/>
      <c r="AA224" s="112"/>
      <c r="AB224" s="112"/>
      <c r="AC224" s="112"/>
      <c r="AD224" s="112"/>
      <c r="AE224" s="112"/>
      <c r="AF224" s="112"/>
      <c r="AG224" s="112"/>
      <c r="AH224" s="112"/>
      <c r="AI224" s="112"/>
      <c r="AJ224" s="112"/>
      <c r="AK224" s="112"/>
      <c r="AL224" s="112"/>
      <c r="AM224" s="112"/>
      <c r="AN224" s="112"/>
      <c r="AO224" s="112"/>
      <c r="AP224" s="112"/>
      <c r="AQ224" s="112"/>
      <c r="AR224" s="112"/>
      <c r="AS224" s="112"/>
      <c r="AT224" s="112"/>
      <c r="AU224" s="112"/>
      <c r="AV224" s="112"/>
      <c r="AW224" s="112"/>
      <c r="AX224" s="112"/>
      <c r="AY224" s="112"/>
      <c r="AZ224" s="112"/>
      <c r="BA224" s="112"/>
      <c r="BB224" s="112"/>
      <c r="BC224" s="112"/>
      <c r="BD224" s="112"/>
      <c r="BE224" s="112"/>
      <c r="BF224" s="112"/>
      <c r="BG224" s="112"/>
      <c r="BH224" s="112"/>
    </row>
    <row r="225" spans="1:60" ht="13.5" customHeight="1" x14ac:dyDescent="0.2">
      <c r="A225" s="114"/>
      <c r="B225" s="114"/>
      <c r="C225" s="104"/>
      <c r="D225" s="115"/>
      <c r="E225" s="105"/>
      <c r="F225" s="105"/>
      <c r="G225" s="105"/>
      <c r="H225" s="105"/>
      <c r="I225" s="105"/>
      <c r="J225" s="106"/>
      <c r="K225" s="124"/>
      <c r="L225" s="125">
        <v>38</v>
      </c>
      <c r="M225" s="126" t="s">
        <v>576</v>
      </c>
      <c r="N225" s="139">
        <v>0</v>
      </c>
      <c r="O225" s="139">
        <f t="shared" si="6"/>
        <v>15000</v>
      </c>
      <c r="P225" s="139">
        <v>15000</v>
      </c>
      <c r="Q225" s="140"/>
      <c r="R225" s="112"/>
      <c r="S225" s="112"/>
      <c r="T225" s="112"/>
      <c r="U225" s="112"/>
      <c r="V225" s="112"/>
      <c r="W225" s="112"/>
      <c r="X225" s="112"/>
      <c r="Y225" s="112"/>
      <c r="Z225" s="112"/>
      <c r="AA225" s="112"/>
      <c r="AB225" s="112"/>
      <c r="AC225" s="112"/>
      <c r="AD225" s="112"/>
      <c r="AE225" s="112"/>
      <c r="AF225" s="112"/>
      <c r="AG225" s="112"/>
      <c r="AH225" s="112"/>
      <c r="AI225" s="112"/>
      <c r="AJ225" s="112"/>
      <c r="AK225" s="112"/>
      <c r="AL225" s="112"/>
      <c r="AM225" s="112"/>
      <c r="AN225" s="112"/>
      <c r="AO225" s="112"/>
      <c r="AP225" s="112"/>
      <c r="AQ225" s="112"/>
      <c r="AR225" s="112"/>
      <c r="AS225" s="112"/>
      <c r="AT225" s="112"/>
      <c r="AU225" s="112"/>
      <c r="AV225" s="112"/>
      <c r="AW225" s="112"/>
      <c r="AX225" s="112"/>
      <c r="AY225" s="112"/>
      <c r="AZ225" s="112"/>
      <c r="BA225" s="112"/>
      <c r="BB225" s="112"/>
      <c r="BC225" s="112"/>
      <c r="BD225" s="112"/>
      <c r="BE225" s="112"/>
      <c r="BF225" s="112"/>
      <c r="BG225" s="112"/>
      <c r="BH225" s="112"/>
    </row>
    <row r="226" spans="1:60" ht="13.5" customHeight="1" x14ac:dyDescent="0.2">
      <c r="A226" s="114"/>
      <c r="B226" s="114"/>
      <c r="C226" s="104"/>
      <c r="D226" s="115"/>
      <c r="E226" s="105"/>
      <c r="F226" s="105"/>
      <c r="G226" s="105"/>
      <c r="H226" s="105"/>
      <c r="I226" s="105"/>
      <c r="J226" s="106"/>
      <c r="K226" s="124"/>
      <c r="L226" s="125">
        <v>383</v>
      </c>
      <c r="M226" s="126" t="s">
        <v>573</v>
      </c>
      <c r="N226" s="139">
        <v>0</v>
      </c>
      <c r="O226" s="139">
        <f t="shared" si="6"/>
        <v>15000</v>
      </c>
      <c r="P226" s="139">
        <v>15000</v>
      </c>
      <c r="Q226" s="140"/>
      <c r="R226" s="112"/>
      <c r="S226" s="112"/>
      <c r="T226" s="112"/>
      <c r="U226" s="112"/>
      <c r="V226" s="112"/>
      <c r="W226" s="112"/>
      <c r="X226" s="112"/>
      <c r="Y226" s="112"/>
      <c r="Z226" s="112"/>
      <c r="AA226" s="112"/>
      <c r="AB226" s="112"/>
      <c r="AC226" s="112"/>
      <c r="AD226" s="112"/>
      <c r="AE226" s="112"/>
      <c r="AF226" s="112"/>
      <c r="AG226" s="112"/>
      <c r="AH226" s="112"/>
      <c r="AI226" s="112"/>
      <c r="AJ226" s="112"/>
      <c r="AK226" s="112"/>
      <c r="AL226" s="112"/>
      <c r="AM226" s="112"/>
      <c r="AN226" s="112"/>
      <c r="AO226" s="112"/>
      <c r="AP226" s="112"/>
      <c r="AQ226" s="112"/>
      <c r="AR226" s="112"/>
      <c r="AS226" s="112"/>
      <c r="AT226" s="112"/>
      <c r="AU226" s="112"/>
      <c r="AV226" s="112"/>
      <c r="AW226" s="112"/>
      <c r="AX226" s="112"/>
      <c r="AY226" s="112"/>
      <c r="AZ226" s="112"/>
      <c r="BA226" s="112"/>
      <c r="BB226" s="112"/>
      <c r="BC226" s="112"/>
      <c r="BD226" s="112"/>
      <c r="BE226" s="112"/>
      <c r="BF226" s="112"/>
      <c r="BG226" s="112"/>
      <c r="BH226" s="112"/>
    </row>
    <row r="227" spans="1:60" ht="13.5" customHeight="1" x14ac:dyDescent="0.25">
      <c r="A227" s="114"/>
      <c r="B227" s="114"/>
      <c r="C227" s="83" t="s">
        <v>253</v>
      </c>
      <c r="D227" s="84">
        <v>1</v>
      </c>
      <c r="E227" s="84" t="s">
        <v>131</v>
      </c>
      <c r="F227" s="84"/>
      <c r="G227" s="84" t="s">
        <v>131</v>
      </c>
      <c r="H227" s="84" t="s">
        <v>131</v>
      </c>
      <c r="I227" s="84" t="s">
        <v>131</v>
      </c>
      <c r="J227" s="85" t="s">
        <v>131</v>
      </c>
      <c r="K227" s="83"/>
      <c r="L227" s="329" t="s">
        <v>254</v>
      </c>
      <c r="M227" s="329"/>
      <c r="N227" s="86">
        <f>N228+N233</f>
        <v>5000</v>
      </c>
      <c r="O227" s="86">
        <f t="shared" si="6"/>
        <v>500</v>
      </c>
      <c r="P227" s="86">
        <f>P228+P233</f>
        <v>5500</v>
      </c>
      <c r="Q227" s="87">
        <f t="shared" si="7"/>
        <v>110.00000000000001</v>
      </c>
      <c r="R227" s="112"/>
      <c r="S227" s="112"/>
      <c r="T227" s="112"/>
      <c r="U227" s="112"/>
      <c r="V227" s="112"/>
      <c r="W227" s="112"/>
      <c r="X227" s="112"/>
      <c r="Y227" s="112"/>
      <c r="Z227" s="112"/>
      <c r="AA227" s="112"/>
      <c r="AB227" s="112"/>
      <c r="AC227" s="112"/>
      <c r="AD227" s="112"/>
      <c r="AE227" s="112"/>
      <c r="AF227" s="112"/>
      <c r="AG227" s="112"/>
      <c r="AH227" s="112"/>
      <c r="AI227" s="112"/>
      <c r="AJ227" s="112"/>
      <c r="AK227" s="112"/>
      <c r="AL227" s="112"/>
      <c r="AM227" s="112"/>
      <c r="AN227" s="112"/>
      <c r="AO227" s="112"/>
      <c r="AP227" s="112"/>
      <c r="AQ227" s="112"/>
      <c r="AR227" s="112"/>
      <c r="AS227" s="112"/>
      <c r="AT227" s="112"/>
      <c r="AU227" s="112"/>
      <c r="AV227" s="112"/>
      <c r="AW227" s="112"/>
      <c r="AX227" s="112"/>
      <c r="AY227" s="112"/>
      <c r="AZ227" s="112"/>
      <c r="BA227" s="112"/>
      <c r="BB227" s="112"/>
      <c r="BC227" s="112"/>
      <c r="BD227" s="112"/>
      <c r="BE227" s="112"/>
      <c r="BF227" s="112"/>
      <c r="BG227" s="112"/>
      <c r="BH227" s="112"/>
    </row>
    <row r="228" spans="1:60" ht="12.75" customHeight="1" x14ac:dyDescent="0.2">
      <c r="A228" s="91">
        <v>28</v>
      </c>
      <c r="B228" s="88" t="s">
        <v>129</v>
      </c>
      <c r="C228" s="88" t="s">
        <v>255</v>
      </c>
      <c r="D228" s="89">
        <v>1</v>
      </c>
      <c r="E228" s="89" t="s">
        <v>131</v>
      </c>
      <c r="F228" s="89" t="s">
        <v>131</v>
      </c>
      <c r="G228" s="89" t="s">
        <v>131</v>
      </c>
      <c r="H228" s="89" t="s">
        <v>131</v>
      </c>
      <c r="I228" s="89" t="s">
        <v>131</v>
      </c>
      <c r="J228" s="90" t="s">
        <v>131</v>
      </c>
      <c r="K228" s="117">
        <v>111</v>
      </c>
      <c r="L228" s="92" t="s">
        <v>256</v>
      </c>
      <c r="M228" s="93"/>
      <c r="N228" s="94">
        <f>N229</f>
        <v>4000</v>
      </c>
      <c r="O228" s="94">
        <f t="shared" si="6"/>
        <v>500</v>
      </c>
      <c r="P228" s="94">
        <v>4500</v>
      </c>
      <c r="Q228" s="95">
        <f t="shared" si="7"/>
        <v>112.5</v>
      </c>
      <c r="R228" s="112"/>
      <c r="S228" s="112"/>
      <c r="T228" s="112"/>
      <c r="U228" s="112"/>
      <c r="V228" s="112"/>
      <c r="W228" s="112"/>
      <c r="X228" s="112"/>
      <c r="Y228" s="112"/>
      <c r="Z228" s="112"/>
      <c r="AA228" s="112"/>
      <c r="AB228" s="112"/>
      <c r="AC228" s="112"/>
      <c r="AD228" s="112"/>
      <c r="AE228" s="112"/>
      <c r="AF228" s="112"/>
      <c r="AG228" s="112"/>
      <c r="AH228" s="112"/>
      <c r="AI228" s="112"/>
      <c r="AJ228" s="112"/>
      <c r="AK228" s="112"/>
      <c r="AL228" s="112"/>
      <c r="AM228" s="112"/>
      <c r="AN228" s="112"/>
      <c r="AO228" s="112"/>
      <c r="AP228" s="112"/>
      <c r="AQ228" s="112"/>
      <c r="AR228" s="112"/>
      <c r="AS228" s="112"/>
      <c r="AT228" s="112"/>
      <c r="AU228" s="112"/>
      <c r="AV228" s="112"/>
      <c r="AW228" s="112"/>
      <c r="AX228" s="112"/>
      <c r="AY228" s="112"/>
      <c r="AZ228" s="112"/>
      <c r="BA228" s="112"/>
      <c r="BB228" s="112"/>
      <c r="BC228" s="112"/>
      <c r="BD228" s="112"/>
      <c r="BE228" s="112"/>
      <c r="BF228" s="112"/>
      <c r="BG228" s="112"/>
      <c r="BH228" s="112"/>
    </row>
    <row r="229" spans="1:60" ht="12.75" customHeight="1" x14ac:dyDescent="0.2">
      <c r="A229" s="96"/>
      <c r="B229" s="96" t="s">
        <v>136</v>
      </c>
      <c r="C229" s="96"/>
      <c r="D229" s="97"/>
      <c r="E229" s="97"/>
      <c r="F229" s="97"/>
      <c r="G229" s="97"/>
      <c r="H229" s="97"/>
      <c r="I229" s="97"/>
      <c r="J229" s="98"/>
      <c r="K229" s="99">
        <v>111</v>
      </c>
      <c r="L229" s="100" t="s">
        <v>137</v>
      </c>
      <c r="M229" s="101"/>
      <c r="N229" s="102">
        <f>N230</f>
        <v>4000</v>
      </c>
      <c r="O229" s="102">
        <f t="shared" si="6"/>
        <v>500</v>
      </c>
      <c r="P229" s="102">
        <v>4500</v>
      </c>
      <c r="Q229" s="103">
        <f t="shared" si="7"/>
        <v>112.5</v>
      </c>
    </row>
    <row r="230" spans="1:60" ht="12.75" customHeight="1" x14ac:dyDescent="0.2">
      <c r="A230" s="104"/>
      <c r="B230" s="104" t="s">
        <v>138</v>
      </c>
      <c r="C230" s="104"/>
      <c r="D230" s="118"/>
      <c r="E230" s="118"/>
      <c r="F230" s="118"/>
      <c r="G230" s="118"/>
      <c r="H230" s="118"/>
      <c r="I230" s="118"/>
      <c r="J230" s="119"/>
      <c r="K230" s="107"/>
      <c r="L230" s="108">
        <v>3</v>
      </c>
      <c r="M230" s="109" t="s">
        <v>14</v>
      </c>
      <c r="N230" s="110">
        <f>N231</f>
        <v>4000</v>
      </c>
      <c r="O230" s="110">
        <f t="shared" si="6"/>
        <v>500</v>
      </c>
      <c r="P230" s="110">
        <v>4500</v>
      </c>
      <c r="Q230" s="111">
        <f t="shared" si="7"/>
        <v>112.5</v>
      </c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</row>
    <row r="231" spans="1:60" ht="12.75" customHeight="1" x14ac:dyDescent="0.2">
      <c r="A231" s="104"/>
      <c r="B231" s="104" t="s">
        <v>138</v>
      </c>
      <c r="C231" s="104"/>
      <c r="D231" s="105">
        <v>1</v>
      </c>
      <c r="E231" s="105"/>
      <c r="F231" s="105"/>
      <c r="G231" s="105"/>
      <c r="H231" s="105"/>
      <c r="I231" s="105"/>
      <c r="J231" s="106"/>
      <c r="K231" s="107"/>
      <c r="L231" s="108">
        <v>34</v>
      </c>
      <c r="M231" s="109" t="s">
        <v>75</v>
      </c>
      <c r="N231" s="110">
        <f>N232</f>
        <v>4000</v>
      </c>
      <c r="O231" s="110">
        <f t="shared" si="6"/>
        <v>500</v>
      </c>
      <c r="P231" s="110">
        <v>4500</v>
      </c>
      <c r="Q231" s="111">
        <f t="shared" si="7"/>
        <v>112.5</v>
      </c>
    </row>
    <row r="232" spans="1:60" ht="13.5" customHeight="1" x14ac:dyDescent="0.2">
      <c r="A232" s="114"/>
      <c r="B232" s="114" t="s">
        <v>138</v>
      </c>
      <c r="C232" s="104"/>
      <c r="D232" s="115">
        <v>1</v>
      </c>
      <c r="E232" s="105"/>
      <c r="F232" s="105"/>
      <c r="G232" s="105"/>
      <c r="H232" s="105"/>
      <c r="I232" s="105"/>
      <c r="J232" s="106"/>
      <c r="K232" s="107"/>
      <c r="L232" s="108">
        <v>343</v>
      </c>
      <c r="M232" s="109" t="s">
        <v>77</v>
      </c>
      <c r="N232" s="110">
        <v>4000</v>
      </c>
      <c r="O232" s="110">
        <f t="shared" si="6"/>
        <v>500</v>
      </c>
      <c r="P232" s="110">
        <v>4500</v>
      </c>
      <c r="Q232" s="111">
        <f t="shared" si="7"/>
        <v>112.5</v>
      </c>
      <c r="R232" s="112"/>
      <c r="S232" s="112"/>
      <c r="T232" s="112"/>
      <c r="U232" s="112"/>
      <c r="V232" s="112"/>
      <c r="W232" s="112"/>
      <c r="X232" s="112"/>
      <c r="Y232" s="112"/>
      <c r="Z232" s="112"/>
      <c r="AA232" s="112"/>
      <c r="AB232" s="112"/>
      <c r="AC232" s="112"/>
      <c r="AD232" s="112"/>
      <c r="AE232" s="112"/>
      <c r="AF232" s="112"/>
      <c r="AG232" s="112"/>
      <c r="AH232" s="112"/>
      <c r="AI232" s="112"/>
      <c r="AJ232" s="112"/>
      <c r="AK232" s="112"/>
      <c r="AL232" s="112"/>
      <c r="AM232" s="112"/>
      <c r="AN232" s="112"/>
      <c r="AO232" s="112"/>
      <c r="AP232" s="112"/>
      <c r="AQ232" s="112"/>
      <c r="AR232" s="112"/>
      <c r="AS232" s="112"/>
      <c r="AT232" s="112"/>
      <c r="AU232" s="112"/>
      <c r="AV232" s="112"/>
      <c r="AW232" s="112"/>
      <c r="AX232" s="112"/>
      <c r="AY232" s="112"/>
      <c r="AZ232" s="112"/>
      <c r="BA232" s="112"/>
      <c r="BB232" s="112"/>
      <c r="BC232" s="112"/>
      <c r="BD232" s="112"/>
      <c r="BE232" s="112"/>
      <c r="BF232" s="112"/>
      <c r="BG232" s="112"/>
      <c r="BH232" s="112"/>
    </row>
    <row r="233" spans="1:60" ht="12.75" customHeight="1" x14ac:dyDescent="0.2">
      <c r="A233" s="88" t="s">
        <v>133</v>
      </c>
      <c r="B233" s="88" t="s">
        <v>129</v>
      </c>
      <c r="C233" s="88" t="s">
        <v>257</v>
      </c>
      <c r="D233" s="89">
        <v>1</v>
      </c>
      <c r="E233" s="89" t="s">
        <v>131</v>
      </c>
      <c r="F233" s="89"/>
      <c r="G233" s="89"/>
      <c r="H233" s="89" t="s">
        <v>131</v>
      </c>
      <c r="I233" s="89" t="s">
        <v>131</v>
      </c>
      <c r="J233" s="90" t="s">
        <v>131</v>
      </c>
      <c r="K233" s="117">
        <v>111</v>
      </c>
      <c r="L233" s="324" t="s">
        <v>258</v>
      </c>
      <c r="M233" s="324"/>
      <c r="N233" s="94">
        <f>N234</f>
        <v>1000</v>
      </c>
      <c r="O233" s="94">
        <f t="shared" si="6"/>
        <v>0</v>
      </c>
      <c r="P233" s="94">
        <v>1000</v>
      </c>
      <c r="Q233" s="95">
        <f t="shared" si="7"/>
        <v>100</v>
      </c>
      <c r="R233" s="112"/>
      <c r="S233" s="112"/>
      <c r="T233" s="112"/>
      <c r="U233" s="112"/>
      <c r="V233" s="112"/>
      <c r="W233" s="112"/>
      <c r="X233" s="112"/>
      <c r="Y233" s="112"/>
      <c r="Z233" s="112"/>
      <c r="AA233" s="112"/>
      <c r="AB233" s="112"/>
      <c r="AC233" s="112"/>
      <c r="AD233" s="112"/>
      <c r="AE233" s="112"/>
      <c r="AF233" s="112"/>
      <c r="AG233" s="112"/>
      <c r="AH233" s="112"/>
      <c r="AI233" s="112"/>
      <c r="AJ233" s="112"/>
      <c r="AK233" s="112"/>
      <c r="AL233" s="112"/>
      <c r="AM233" s="112"/>
      <c r="AN233" s="112"/>
      <c r="AO233" s="112"/>
      <c r="AP233" s="112"/>
      <c r="AQ233" s="112"/>
      <c r="AR233" s="112"/>
      <c r="AS233" s="112"/>
      <c r="AT233" s="112"/>
      <c r="AU233" s="112"/>
      <c r="AV233" s="112"/>
      <c r="AW233" s="112"/>
      <c r="AX233" s="112"/>
      <c r="AY233" s="112"/>
      <c r="AZ233" s="112"/>
      <c r="BA233" s="112"/>
      <c r="BB233" s="112"/>
      <c r="BC233" s="112"/>
      <c r="BD233" s="112"/>
      <c r="BE233" s="112"/>
      <c r="BF233" s="112"/>
      <c r="BG233" s="112"/>
      <c r="BH233" s="112"/>
    </row>
    <row r="234" spans="1:60" ht="12.75" customHeight="1" x14ac:dyDescent="0.2">
      <c r="A234" s="96"/>
      <c r="B234" s="96" t="s">
        <v>136</v>
      </c>
      <c r="C234" s="96"/>
      <c r="D234" s="97"/>
      <c r="E234" s="97"/>
      <c r="F234" s="97"/>
      <c r="G234" s="97"/>
      <c r="H234" s="97"/>
      <c r="I234" s="97"/>
      <c r="J234" s="98"/>
      <c r="K234" s="99">
        <v>111</v>
      </c>
      <c r="L234" s="100" t="s">
        <v>137</v>
      </c>
      <c r="M234" s="101"/>
      <c r="N234" s="102">
        <f>N235</f>
        <v>1000</v>
      </c>
      <c r="O234" s="102">
        <f t="shared" si="6"/>
        <v>0</v>
      </c>
      <c r="P234" s="102">
        <v>1000</v>
      </c>
      <c r="Q234" s="103">
        <f t="shared" si="7"/>
        <v>100</v>
      </c>
    </row>
    <row r="235" spans="1:60" ht="12.75" customHeight="1" x14ac:dyDescent="0.2">
      <c r="A235" s="114"/>
      <c r="B235" s="114" t="s">
        <v>138</v>
      </c>
      <c r="C235" s="104"/>
      <c r="D235" s="105"/>
      <c r="E235" s="105"/>
      <c r="F235" s="105"/>
      <c r="G235" s="105"/>
      <c r="H235" s="105"/>
      <c r="I235" s="105"/>
      <c r="J235" s="106"/>
      <c r="K235" s="107"/>
      <c r="L235" s="108">
        <v>3</v>
      </c>
      <c r="M235" s="109" t="s">
        <v>14</v>
      </c>
      <c r="N235" s="110">
        <f>N236</f>
        <v>1000</v>
      </c>
      <c r="O235" s="110">
        <f t="shared" si="6"/>
        <v>0</v>
      </c>
      <c r="P235" s="110">
        <v>1000</v>
      </c>
      <c r="Q235" s="111">
        <f t="shared" si="7"/>
        <v>100</v>
      </c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</row>
    <row r="236" spans="1:60" ht="12.75" customHeight="1" x14ac:dyDescent="0.2">
      <c r="A236" s="114"/>
      <c r="B236" s="114" t="s">
        <v>138</v>
      </c>
      <c r="C236" s="104"/>
      <c r="D236" s="105">
        <v>1</v>
      </c>
      <c r="E236" s="105"/>
      <c r="F236" s="105"/>
      <c r="G236" s="105"/>
      <c r="H236" s="105"/>
      <c r="I236" s="105"/>
      <c r="J236" s="106"/>
      <c r="K236" s="107"/>
      <c r="L236" s="108">
        <v>34</v>
      </c>
      <c r="M236" s="109" t="s">
        <v>75</v>
      </c>
      <c r="N236" s="110">
        <f>N237</f>
        <v>1000</v>
      </c>
      <c r="O236" s="110">
        <f t="shared" si="6"/>
        <v>0</v>
      </c>
      <c r="P236" s="110">
        <v>1000</v>
      </c>
      <c r="Q236" s="111">
        <f t="shared" si="7"/>
        <v>100</v>
      </c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</row>
    <row r="237" spans="1:60" ht="12.75" customHeight="1" x14ac:dyDescent="0.2">
      <c r="A237" s="114"/>
      <c r="B237" s="114" t="s">
        <v>138</v>
      </c>
      <c r="C237" s="104"/>
      <c r="D237" s="115">
        <v>1</v>
      </c>
      <c r="E237" s="105"/>
      <c r="F237" s="105"/>
      <c r="G237" s="105"/>
      <c r="H237" s="105"/>
      <c r="I237" s="105"/>
      <c r="J237" s="106"/>
      <c r="K237" s="107"/>
      <c r="L237" s="108">
        <v>343</v>
      </c>
      <c r="M237" s="109" t="s">
        <v>140</v>
      </c>
      <c r="N237" s="110">
        <v>1000</v>
      </c>
      <c r="O237" s="110">
        <f t="shared" si="6"/>
        <v>0</v>
      </c>
      <c r="P237" s="110">
        <v>1000</v>
      </c>
      <c r="Q237" s="111">
        <f t="shared" si="7"/>
        <v>100</v>
      </c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</row>
    <row r="238" spans="1:60" ht="15.75" customHeight="1" x14ac:dyDescent="0.25">
      <c r="A238" s="114"/>
      <c r="B238" s="114"/>
      <c r="C238" s="83" t="s">
        <v>259</v>
      </c>
      <c r="D238" s="84">
        <v>1</v>
      </c>
      <c r="E238" s="84">
        <v>2</v>
      </c>
      <c r="F238" s="84">
        <v>3</v>
      </c>
      <c r="G238" s="84">
        <v>4</v>
      </c>
      <c r="H238" s="84" t="s">
        <v>131</v>
      </c>
      <c r="I238" s="84" t="s">
        <v>131</v>
      </c>
      <c r="J238" s="85" t="s">
        <v>131</v>
      </c>
      <c r="K238" s="155"/>
      <c r="L238" s="156" t="s">
        <v>260</v>
      </c>
      <c r="M238" s="157"/>
      <c r="N238" s="86">
        <f>N239</f>
        <v>15000</v>
      </c>
      <c r="O238" s="86">
        <f t="shared" si="6"/>
        <v>10000</v>
      </c>
      <c r="P238" s="86">
        <f>P239+P244</f>
        <v>25000</v>
      </c>
      <c r="Q238" s="87">
        <f t="shared" si="7"/>
        <v>166.66666666666669</v>
      </c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</row>
    <row r="239" spans="1:60" ht="12.75" customHeight="1" x14ac:dyDescent="0.2">
      <c r="A239" s="114"/>
      <c r="B239" s="114"/>
      <c r="C239" s="88" t="s">
        <v>261</v>
      </c>
      <c r="D239" s="89">
        <v>1</v>
      </c>
      <c r="E239" s="89"/>
      <c r="F239" s="89" t="s">
        <v>131</v>
      </c>
      <c r="G239" s="89"/>
      <c r="H239" s="89" t="s">
        <v>131</v>
      </c>
      <c r="I239" s="89" t="s">
        <v>131</v>
      </c>
      <c r="J239" s="90" t="s">
        <v>131</v>
      </c>
      <c r="K239" s="117">
        <v>421</v>
      </c>
      <c r="L239" s="92" t="s">
        <v>262</v>
      </c>
      <c r="M239" s="93"/>
      <c r="N239" s="94">
        <f>N240</f>
        <v>15000</v>
      </c>
      <c r="O239" s="94">
        <f t="shared" si="6"/>
        <v>0</v>
      </c>
      <c r="P239" s="94">
        <v>15000</v>
      </c>
      <c r="Q239" s="95">
        <f t="shared" si="7"/>
        <v>100</v>
      </c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</row>
    <row r="240" spans="1:60" ht="12.75" customHeight="1" x14ac:dyDescent="0.2">
      <c r="A240" s="114"/>
      <c r="B240" s="114"/>
      <c r="C240" s="96"/>
      <c r="D240" s="97"/>
      <c r="E240" s="97"/>
      <c r="F240" s="97"/>
      <c r="G240" s="97"/>
      <c r="H240" s="97"/>
      <c r="I240" s="97"/>
      <c r="J240" s="98"/>
      <c r="K240" s="158">
        <v>421</v>
      </c>
      <c r="L240" s="100" t="s">
        <v>263</v>
      </c>
      <c r="M240" s="101"/>
      <c r="N240" s="102">
        <f>N241</f>
        <v>15000</v>
      </c>
      <c r="O240" s="102">
        <f t="shared" si="6"/>
        <v>0</v>
      </c>
      <c r="P240" s="102">
        <v>15000</v>
      </c>
      <c r="Q240" s="103">
        <f t="shared" si="7"/>
        <v>100</v>
      </c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</row>
    <row r="241" spans="1:60" ht="12.75" customHeight="1" x14ac:dyDescent="0.2">
      <c r="A241" s="114"/>
      <c r="B241" s="114"/>
      <c r="C241" s="104"/>
      <c r="D241" s="118">
        <v>1</v>
      </c>
      <c r="E241" s="118"/>
      <c r="F241" s="118"/>
      <c r="G241" s="118"/>
      <c r="H241" s="118"/>
      <c r="I241" s="118"/>
      <c r="J241" s="119"/>
      <c r="K241" s="107"/>
      <c r="L241" s="108">
        <v>3</v>
      </c>
      <c r="M241" s="109" t="s">
        <v>14</v>
      </c>
      <c r="N241" s="110">
        <f>N242</f>
        <v>15000</v>
      </c>
      <c r="O241" s="110">
        <f t="shared" si="6"/>
        <v>0</v>
      </c>
      <c r="P241" s="110">
        <v>15000</v>
      </c>
      <c r="Q241" s="111">
        <f t="shared" si="7"/>
        <v>100</v>
      </c>
      <c r="R241" s="111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</row>
    <row r="242" spans="1:60" ht="12.75" customHeight="1" x14ac:dyDescent="0.2">
      <c r="A242" s="114"/>
      <c r="B242" s="114"/>
      <c r="C242" s="104"/>
      <c r="D242" s="105">
        <v>1</v>
      </c>
      <c r="E242" s="105"/>
      <c r="F242" s="105"/>
      <c r="G242" s="105"/>
      <c r="H242" s="105"/>
      <c r="I242" s="105"/>
      <c r="J242" s="106"/>
      <c r="K242" s="107"/>
      <c r="L242" s="159">
        <v>35</v>
      </c>
      <c r="M242" s="109" t="s">
        <v>78</v>
      </c>
      <c r="N242" s="110">
        <f>N243</f>
        <v>15000</v>
      </c>
      <c r="O242" s="110">
        <f t="shared" si="6"/>
        <v>0</v>
      </c>
      <c r="P242" s="110">
        <v>15000</v>
      </c>
      <c r="Q242" s="111">
        <f t="shared" si="7"/>
        <v>100</v>
      </c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</row>
    <row r="243" spans="1:60" ht="12.75" customHeight="1" x14ac:dyDescent="0.2">
      <c r="A243" s="114"/>
      <c r="B243" s="114"/>
      <c r="C243" s="104"/>
      <c r="D243" s="115">
        <v>1</v>
      </c>
      <c r="E243" s="115"/>
      <c r="F243" s="105"/>
      <c r="G243" s="115"/>
      <c r="H243" s="105"/>
      <c r="I243" s="105"/>
      <c r="J243" s="106"/>
      <c r="K243" s="107"/>
      <c r="L243" s="159">
        <v>352</v>
      </c>
      <c r="M243" s="160" t="s">
        <v>264</v>
      </c>
      <c r="N243" s="110">
        <v>15000</v>
      </c>
      <c r="O243" s="110">
        <f t="shared" si="6"/>
        <v>0</v>
      </c>
      <c r="P243" s="110">
        <v>15000</v>
      </c>
      <c r="Q243" s="111">
        <f t="shared" si="7"/>
        <v>100</v>
      </c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</row>
    <row r="244" spans="1:60" ht="12.75" customHeight="1" x14ac:dyDescent="0.2">
      <c r="A244" s="114"/>
      <c r="B244" s="114"/>
      <c r="C244" s="222" t="s">
        <v>578</v>
      </c>
      <c r="D244" s="95"/>
      <c r="E244" s="95"/>
      <c r="F244" s="95"/>
      <c r="G244" s="95"/>
      <c r="H244" s="95"/>
      <c r="I244" s="95"/>
      <c r="J244" s="95"/>
      <c r="K244" s="95"/>
      <c r="L244" s="95" t="s">
        <v>570</v>
      </c>
      <c r="M244" s="222" t="s">
        <v>579</v>
      </c>
      <c r="N244" s="94">
        <v>0</v>
      </c>
      <c r="O244" s="94">
        <f t="shared" si="6"/>
        <v>10000</v>
      </c>
      <c r="P244" s="94">
        <v>10000</v>
      </c>
      <c r="Q244" s="95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</row>
    <row r="245" spans="1:60" ht="12.75" customHeight="1" x14ac:dyDescent="0.2">
      <c r="A245" s="114"/>
      <c r="B245" s="114"/>
      <c r="C245" s="103"/>
      <c r="D245" s="103"/>
      <c r="E245" s="103"/>
      <c r="F245" s="103"/>
      <c r="G245" s="103"/>
      <c r="H245" s="103"/>
      <c r="I245" s="103"/>
      <c r="J245" s="103"/>
      <c r="K245" s="103"/>
      <c r="L245" s="331" t="s">
        <v>592</v>
      </c>
      <c r="M245" s="331"/>
      <c r="N245" s="102">
        <v>0</v>
      </c>
      <c r="O245" s="102">
        <f t="shared" si="6"/>
        <v>10000</v>
      </c>
      <c r="P245" s="102">
        <v>10000</v>
      </c>
      <c r="Q245" s="103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</row>
    <row r="246" spans="1:60" ht="12.75" customHeight="1" x14ac:dyDescent="0.2">
      <c r="A246" s="114"/>
      <c r="B246" s="114"/>
      <c r="C246" s="104"/>
      <c r="D246" s="115"/>
      <c r="E246" s="115"/>
      <c r="F246" s="105"/>
      <c r="G246" s="115"/>
      <c r="H246" s="105"/>
      <c r="I246" s="105"/>
      <c r="J246" s="106"/>
      <c r="K246" s="124"/>
      <c r="L246" s="161">
        <v>3</v>
      </c>
      <c r="M246" s="221" t="s">
        <v>575</v>
      </c>
      <c r="N246" s="139">
        <v>0</v>
      </c>
      <c r="O246" s="139">
        <f t="shared" si="6"/>
        <v>10000</v>
      </c>
      <c r="P246" s="139">
        <v>10000</v>
      </c>
      <c r="Q246" s="140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</row>
    <row r="247" spans="1:60" ht="12.75" customHeight="1" x14ac:dyDescent="0.2">
      <c r="A247" s="114"/>
      <c r="B247" s="114"/>
      <c r="C247" s="104"/>
      <c r="D247" s="115"/>
      <c r="E247" s="115"/>
      <c r="F247" s="105"/>
      <c r="G247" s="115"/>
      <c r="H247" s="105"/>
      <c r="I247" s="105"/>
      <c r="J247" s="106"/>
      <c r="K247" s="124"/>
      <c r="L247" s="161">
        <v>36</v>
      </c>
      <c r="M247" s="221" t="s">
        <v>581</v>
      </c>
      <c r="N247" s="139">
        <v>0</v>
      </c>
      <c r="O247" s="139">
        <f t="shared" si="6"/>
        <v>10000</v>
      </c>
      <c r="P247" s="139">
        <v>10000</v>
      </c>
      <c r="Q247" s="140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</row>
    <row r="248" spans="1:60" ht="12.75" customHeight="1" x14ac:dyDescent="0.2">
      <c r="A248" s="114"/>
      <c r="B248" s="114"/>
      <c r="C248" s="104"/>
      <c r="D248" s="115"/>
      <c r="E248" s="115"/>
      <c r="F248" s="105"/>
      <c r="G248" s="115"/>
      <c r="H248" s="105"/>
      <c r="I248" s="105"/>
      <c r="J248" s="106"/>
      <c r="K248" s="124"/>
      <c r="L248" s="161">
        <v>363</v>
      </c>
      <c r="M248" s="221" t="s">
        <v>580</v>
      </c>
      <c r="N248" s="139">
        <v>0</v>
      </c>
      <c r="O248" s="139">
        <f t="shared" si="6"/>
        <v>10000</v>
      </c>
      <c r="P248" s="139">
        <v>10000</v>
      </c>
      <c r="Q248" s="140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</row>
    <row r="249" spans="1:60" ht="15.75" customHeight="1" x14ac:dyDescent="0.25">
      <c r="A249" s="114"/>
      <c r="B249" s="114"/>
      <c r="C249" s="83" t="s">
        <v>265</v>
      </c>
      <c r="D249" s="84">
        <v>1</v>
      </c>
      <c r="E249" s="84">
        <v>2</v>
      </c>
      <c r="F249" s="84">
        <v>3</v>
      </c>
      <c r="G249" s="84">
        <v>4</v>
      </c>
      <c r="H249" s="84" t="s">
        <v>131</v>
      </c>
      <c r="I249" s="84" t="s">
        <v>131</v>
      </c>
      <c r="J249" s="85" t="s">
        <v>131</v>
      </c>
      <c r="K249" s="155"/>
      <c r="L249" s="156" t="s">
        <v>266</v>
      </c>
      <c r="M249" s="157"/>
      <c r="N249" s="86">
        <f>N250+N255+N260+N265+N270+N275+N280</f>
        <v>211000</v>
      </c>
      <c r="O249" s="86">
        <f t="shared" si="6"/>
        <v>-21000</v>
      </c>
      <c r="P249" s="86">
        <f>P251+P256+P261+P266+P271+P276+P281</f>
        <v>190000</v>
      </c>
      <c r="Q249" s="87">
        <f t="shared" si="7"/>
        <v>90.047393364928908</v>
      </c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</row>
    <row r="250" spans="1:60" ht="12.75" customHeight="1" x14ac:dyDescent="0.2">
      <c r="A250" s="114"/>
      <c r="B250" s="114"/>
      <c r="C250" s="88" t="s">
        <v>267</v>
      </c>
      <c r="D250" s="89">
        <v>1</v>
      </c>
      <c r="E250" s="89"/>
      <c r="F250" s="89" t="s">
        <v>131</v>
      </c>
      <c r="G250" s="89"/>
      <c r="H250" s="89" t="s">
        <v>131</v>
      </c>
      <c r="I250" s="89" t="s">
        <v>131</v>
      </c>
      <c r="J250" s="90" t="s">
        <v>131</v>
      </c>
      <c r="K250" s="117">
        <v>421</v>
      </c>
      <c r="L250" s="92" t="s">
        <v>268</v>
      </c>
      <c r="M250" s="93"/>
      <c r="N250" s="94">
        <f>N252</f>
        <v>22000</v>
      </c>
      <c r="O250" s="94">
        <f t="shared" si="6"/>
        <v>0</v>
      </c>
      <c r="P250" s="94">
        <v>22000</v>
      </c>
      <c r="Q250" s="95">
        <f t="shared" si="7"/>
        <v>100</v>
      </c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</row>
    <row r="251" spans="1:60" ht="12.75" customHeight="1" x14ac:dyDescent="0.2">
      <c r="A251" s="114"/>
      <c r="B251" s="114"/>
      <c r="C251" s="96"/>
      <c r="D251" s="97"/>
      <c r="E251" s="97"/>
      <c r="F251" s="97"/>
      <c r="G251" s="97"/>
      <c r="H251" s="97"/>
      <c r="I251" s="97"/>
      <c r="J251" s="98"/>
      <c r="K251" s="158">
        <v>421</v>
      </c>
      <c r="L251" s="100" t="s">
        <v>269</v>
      </c>
      <c r="M251" s="101"/>
      <c r="N251" s="102">
        <f>N252</f>
        <v>22000</v>
      </c>
      <c r="O251" s="102">
        <f t="shared" si="6"/>
        <v>0</v>
      </c>
      <c r="P251" s="102">
        <v>22000</v>
      </c>
      <c r="Q251" s="103">
        <f t="shared" si="7"/>
        <v>100</v>
      </c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</row>
    <row r="252" spans="1:60" ht="12.75" customHeight="1" x14ac:dyDescent="0.2">
      <c r="A252" s="114"/>
      <c r="B252" s="114"/>
      <c r="C252" s="104"/>
      <c r="D252" s="115"/>
      <c r="E252" s="115"/>
      <c r="F252" s="105"/>
      <c r="G252" s="115"/>
      <c r="H252" s="105"/>
      <c r="I252" s="105"/>
      <c r="J252" s="106"/>
      <c r="K252" s="124"/>
      <c r="L252" s="161">
        <v>3</v>
      </c>
      <c r="M252" s="126" t="s">
        <v>14</v>
      </c>
      <c r="N252" s="139">
        <f>N253</f>
        <v>22000</v>
      </c>
      <c r="O252" s="139">
        <f t="shared" si="6"/>
        <v>0</v>
      </c>
      <c r="P252" s="139">
        <v>22000</v>
      </c>
      <c r="Q252" s="140">
        <f t="shared" si="7"/>
        <v>100</v>
      </c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</row>
    <row r="253" spans="1:60" ht="12.75" customHeight="1" x14ac:dyDescent="0.2">
      <c r="A253" s="114"/>
      <c r="B253" s="114"/>
      <c r="C253" s="104"/>
      <c r="D253" s="115">
        <v>1</v>
      </c>
      <c r="E253" s="115"/>
      <c r="F253" s="105"/>
      <c r="G253" s="115"/>
      <c r="H253" s="105"/>
      <c r="I253" s="105"/>
      <c r="J253" s="106"/>
      <c r="K253" s="124"/>
      <c r="L253" s="161">
        <v>37</v>
      </c>
      <c r="M253" s="126" t="s">
        <v>270</v>
      </c>
      <c r="N253" s="139">
        <f>N254</f>
        <v>22000</v>
      </c>
      <c r="O253" s="139">
        <f t="shared" si="6"/>
        <v>0</v>
      </c>
      <c r="P253" s="139">
        <v>22000</v>
      </c>
      <c r="Q253" s="140">
        <f t="shared" si="7"/>
        <v>100</v>
      </c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</row>
    <row r="254" spans="1:60" ht="12.75" customHeight="1" x14ac:dyDescent="0.2">
      <c r="A254" s="114"/>
      <c r="B254" s="114"/>
      <c r="C254" s="104"/>
      <c r="D254" s="115">
        <v>1</v>
      </c>
      <c r="E254" s="115"/>
      <c r="F254" s="105"/>
      <c r="G254" s="115"/>
      <c r="H254" s="105"/>
      <c r="I254" s="105"/>
      <c r="J254" s="106"/>
      <c r="K254" s="124"/>
      <c r="L254" s="161">
        <v>372</v>
      </c>
      <c r="M254" s="126" t="s">
        <v>81</v>
      </c>
      <c r="N254" s="139">
        <v>22000</v>
      </c>
      <c r="O254" s="139">
        <f t="shared" si="6"/>
        <v>0</v>
      </c>
      <c r="P254" s="139">
        <v>22000</v>
      </c>
      <c r="Q254" s="140">
        <f t="shared" si="7"/>
        <v>100</v>
      </c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</row>
    <row r="255" spans="1:60" ht="12.75" customHeight="1" x14ac:dyDescent="0.2">
      <c r="A255" s="114"/>
      <c r="B255" s="114"/>
      <c r="C255" s="88" t="s">
        <v>271</v>
      </c>
      <c r="D255" s="89">
        <v>1</v>
      </c>
      <c r="E255" s="89"/>
      <c r="F255" s="89" t="s">
        <v>131</v>
      </c>
      <c r="G255" s="89"/>
      <c r="H255" s="89" t="s">
        <v>131</v>
      </c>
      <c r="I255" s="89" t="s">
        <v>131</v>
      </c>
      <c r="J255" s="90" t="s">
        <v>131</v>
      </c>
      <c r="K255" s="117">
        <v>421</v>
      </c>
      <c r="L255" s="92" t="s">
        <v>272</v>
      </c>
      <c r="M255" s="93"/>
      <c r="N255" s="94">
        <f>N256</f>
        <v>50000</v>
      </c>
      <c r="O255" s="94">
        <f t="shared" si="6"/>
        <v>0</v>
      </c>
      <c r="P255" s="94">
        <v>50000</v>
      </c>
      <c r="Q255" s="95">
        <f t="shared" si="7"/>
        <v>100</v>
      </c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</row>
    <row r="256" spans="1:60" ht="12.75" customHeight="1" x14ac:dyDescent="0.2">
      <c r="A256" s="114"/>
      <c r="B256" s="114"/>
      <c r="C256" s="96"/>
      <c r="D256" s="97"/>
      <c r="E256" s="97"/>
      <c r="F256" s="97"/>
      <c r="G256" s="97"/>
      <c r="H256" s="97"/>
      <c r="I256" s="97"/>
      <c r="J256" s="98"/>
      <c r="K256" s="158">
        <v>421</v>
      </c>
      <c r="L256" s="100" t="s">
        <v>273</v>
      </c>
      <c r="M256" s="101"/>
      <c r="N256" s="102">
        <f>N257</f>
        <v>50000</v>
      </c>
      <c r="O256" s="102">
        <f t="shared" si="6"/>
        <v>0</v>
      </c>
      <c r="P256" s="102">
        <v>50000</v>
      </c>
      <c r="Q256" s="103">
        <f t="shared" si="7"/>
        <v>100</v>
      </c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</row>
    <row r="257" spans="1:60" ht="12.75" customHeight="1" x14ac:dyDescent="0.2">
      <c r="A257" s="114"/>
      <c r="B257" s="114"/>
      <c r="C257" s="104"/>
      <c r="D257" s="115"/>
      <c r="E257" s="115"/>
      <c r="F257" s="105"/>
      <c r="G257" s="115"/>
      <c r="H257" s="105"/>
      <c r="I257" s="105"/>
      <c r="J257" s="106"/>
      <c r="K257" s="124"/>
      <c r="L257" s="161">
        <v>3</v>
      </c>
      <c r="M257" s="126" t="s">
        <v>14</v>
      </c>
      <c r="N257" s="139">
        <f>N258</f>
        <v>50000</v>
      </c>
      <c r="O257" s="139">
        <f t="shared" si="6"/>
        <v>0</v>
      </c>
      <c r="P257" s="153">
        <v>50000</v>
      </c>
      <c r="Q257" s="140">
        <f t="shared" si="7"/>
        <v>100</v>
      </c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</row>
    <row r="258" spans="1:60" ht="12.75" customHeight="1" x14ac:dyDescent="0.2">
      <c r="A258" s="114"/>
      <c r="B258" s="114"/>
      <c r="C258" s="104"/>
      <c r="D258" s="115">
        <v>1</v>
      </c>
      <c r="E258" s="115"/>
      <c r="F258" s="105"/>
      <c r="G258" s="115"/>
      <c r="H258" s="105"/>
      <c r="I258" s="105"/>
      <c r="J258" s="106"/>
      <c r="K258" s="124"/>
      <c r="L258" s="161">
        <v>37</v>
      </c>
      <c r="M258" s="126" t="s">
        <v>270</v>
      </c>
      <c r="N258" s="139">
        <f>N259</f>
        <v>50000</v>
      </c>
      <c r="O258" s="139">
        <f t="shared" si="6"/>
        <v>0</v>
      </c>
      <c r="P258" s="153">
        <v>50000</v>
      </c>
      <c r="Q258" s="140">
        <f t="shared" si="7"/>
        <v>100</v>
      </c>
      <c r="R258" s="116"/>
      <c r="S258" s="116"/>
      <c r="T258" s="116"/>
      <c r="U258" s="116"/>
      <c r="V258" s="116"/>
      <c r="W258" s="116"/>
      <c r="X258" s="116"/>
      <c r="Y258" s="116"/>
      <c r="Z258" s="116"/>
      <c r="AA258" s="116"/>
      <c r="AB258" s="116"/>
      <c r="AC258" s="116"/>
      <c r="AD258" s="116"/>
      <c r="AE258" s="116"/>
      <c r="AF258" s="116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116"/>
      <c r="AQ258" s="116"/>
      <c r="AR258" s="116"/>
      <c r="AS258" s="116"/>
      <c r="AT258" s="116"/>
      <c r="AU258" s="116"/>
      <c r="AV258" s="116"/>
      <c r="AW258" s="116"/>
      <c r="AX258" s="116"/>
      <c r="AY258" s="116"/>
      <c r="AZ258" s="116"/>
      <c r="BA258" s="116"/>
      <c r="BB258" s="116"/>
      <c r="BC258" s="116"/>
      <c r="BD258" s="116"/>
      <c r="BE258" s="116"/>
      <c r="BF258" s="116"/>
      <c r="BG258" s="116"/>
      <c r="BH258" s="116"/>
    </row>
    <row r="259" spans="1:60" ht="12.75" customHeight="1" x14ac:dyDescent="0.2">
      <c r="A259" s="114"/>
      <c r="B259" s="114"/>
      <c r="C259" s="104"/>
      <c r="D259" s="115">
        <v>1</v>
      </c>
      <c r="E259" s="115"/>
      <c r="F259" s="105"/>
      <c r="G259" s="115"/>
      <c r="H259" s="105"/>
      <c r="I259" s="105"/>
      <c r="J259" s="106"/>
      <c r="K259" s="124"/>
      <c r="L259" s="161">
        <v>372</v>
      </c>
      <c r="M259" s="126" t="s">
        <v>81</v>
      </c>
      <c r="N259" s="139">
        <v>50000</v>
      </c>
      <c r="O259" s="139">
        <f t="shared" si="6"/>
        <v>0</v>
      </c>
      <c r="P259" s="153">
        <v>50000</v>
      </c>
      <c r="Q259" s="140">
        <f t="shared" si="7"/>
        <v>100</v>
      </c>
      <c r="R259" s="116"/>
      <c r="S259" s="116"/>
      <c r="T259" s="116"/>
      <c r="U259" s="116"/>
      <c r="V259" s="116"/>
      <c r="W259" s="116"/>
      <c r="X259" s="116"/>
      <c r="Y259" s="116"/>
      <c r="Z259" s="116"/>
      <c r="AA259" s="116"/>
      <c r="AB259" s="116"/>
      <c r="AC259" s="116"/>
      <c r="AD259" s="116"/>
      <c r="AE259" s="116"/>
      <c r="AF259" s="116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116"/>
      <c r="AQ259" s="116"/>
      <c r="AR259" s="116"/>
      <c r="AS259" s="116"/>
      <c r="AT259" s="116"/>
      <c r="AU259" s="116"/>
      <c r="AV259" s="116"/>
      <c r="AW259" s="116"/>
      <c r="AX259" s="116"/>
      <c r="AY259" s="116"/>
      <c r="AZ259" s="116"/>
      <c r="BA259" s="116"/>
      <c r="BB259" s="116"/>
      <c r="BC259" s="116"/>
      <c r="BD259" s="116"/>
      <c r="BE259" s="116"/>
      <c r="BF259" s="116"/>
      <c r="BG259" s="116"/>
      <c r="BH259" s="116"/>
    </row>
    <row r="260" spans="1:60" ht="12.75" customHeight="1" x14ac:dyDescent="0.2">
      <c r="A260" s="114"/>
      <c r="B260" s="114"/>
      <c r="C260" s="88" t="s">
        <v>274</v>
      </c>
      <c r="D260" s="89">
        <v>1</v>
      </c>
      <c r="E260" s="89"/>
      <c r="F260" s="89" t="s">
        <v>131</v>
      </c>
      <c r="G260" s="89"/>
      <c r="H260" s="89" t="s">
        <v>131</v>
      </c>
      <c r="I260" s="89" t="s">
        <v>131</v>
      </c>
      <c r="J260" s="90" t="s">
        <v>131</v>
      </c>
      <c r="K260" s="117">
        <v>421</v>
      </c>
      <c r="L260" s="92" t="s">
        <v>275</v>
      </c>
      <c r="M260" s="93"/>
      <c r="N260" s="94">
        <f>N261</f>
        <v>25000</v>
      </c>
      <c r="O260" s="94">
        <f t="shared" si="6"/>
        <v>-7000</v>
      </c>
      <c r="P260" s="94">
        <v>18000</v>
      </c>
      <c r="Q260" s="95">
        <f t="shared" si="7"/>
        <v>72</v>
      </c>
      <c r="R260" s="116"/>
      <c r="S260" s="116"/>
      <c r="T260" s="116"/>
      <c r="U260" s="116"/>
      <c r="V260" s="116"/>
      <c r="W260" s="116"/>
      <c r="X260" s="116"/>
      <c r="Y260" s="116"/>
      <c r="Z260" s="116"/>
      <c r="AA260" s="116"/>
      <c r="AB260" s="116"/>
      <c r="AC260" s="116"/>
      <c r="AD260" s="116"/>
      <c r="AE260" s="116"/>
      <c r="AF260" s="116"/>
      <c r="AG260" s="116"/>
      <c r="AH260" s="116"/>
      <c r="AI260" s="116"/>
      <c r="AJ260" s="116"/>
      <c r="AK260" s="116"/>
      <c r="AL260" s="116"/>
      <c r="AM260" s="116"/>
      <c r="AN260" s="116"/>
      <c r="AO260" s="116"/>
      <c r="AP260" s="116"/>
      <c r="AQ260" s="116"/>
      <c r="AR260" s="116"/>
      <c r="AS260" s="116"/>
      <c r="AT260" s="116"/>
      <c r="AU260" s="116"/>
      <c r="AV260" s="116"/>
      <c r="AW260" s="116"/>
      <c r="AX260" s="116"/>
      <c r="AY260" s="116"/>
      <c r="AZ260" s="116"/>
      <c r="BA260" s="116"/>
      <c r="BB260" s="116"/>
      <c r="BC260" s="116"/>
      <c r="BD260" s="116"/>
      <c r="BE260" s="116"/>
      <c r="BF260" s="116"/>
      <c r="BG260" s="116"/>
      <c r="BH260" s="116"/>
    </row>
    <row r="261" spans="1:60" ht="12.75" customHeight="1" x14ac:dyDescent="0.2">
      <c r="A261" s="114"/>
      <c r="B261" s="114"/>
      <c r="C261" s="96"/>
      <c r="D261" s="97"/>
      <c r="E261" s="97"/>
      <c r="F261" s="97"/>
      <c r="G261" s="97"/>
      <c r="H261" s="97"/>
      <c r="I261" s="97"/>
      <c r="J261" s="98"/>
      <c r="K261" s="158">
        <v>421</v>
      </c>
      <c r="L261" s="100" t="s">
        <v>276</v>
      </c>
      <c r="M261" s="101"/>
      <c r="N261" s="102">
        <f>N262</f>
        <v>25000</v>
      </c>
      <c r="O261" s="102">
        <f t="shared" si="6"/>
        <v>-7000</v>
      </c>
      <c r="P261" s="102">
        <v>18000</v>
      </c>
      <c r="Q261" s="103">
        <f t="shared" si="7"/>
        <v>72</v>
      </c>
      <c r="R261" s="116"/>
      <c r="S261" s="116"/>
      <c r="T261" s="116"/>
      <c r="U261" s="116"/>
      <c r="V261" s="116"/>
      <c r="W261" s="116"/>
      <c r="X261" s="116"/>
      <c r="Y261" s="116"/>
      <c r="Z261" s="116"/>
      <c r="AA261" s="116"/>
      <c r="AB261" s="116"/>
      <c r="AC261" s="116"/>
      <c r="AD261" s="116"/>
      <c r="AE261" s="116"/>
      <c r="AF261" s="116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116"/>
      <c r="AQ261" s="116"/>
      <c r="AR261" s="116"/>
      <c r="AS261" s="116"/>
      <c r="AT261" s="116"/>
      <c r="AU261" s="116"/>
      <c r="AV261" s="116"/>
      <c r="AW261" s="116"/>
      <c r="AX261" s="116"/>
      <c r="AY261" s="116"/>
      <c r="AZ261" s="116"/>
      <c r="BA261" s="116"/>
      <c r="BB261" s="116"/>
      <c r="BC261" s="116"/>
      <c r="BD261" s="116"/>
      <c r="BE261" s="116"/>
      <c r="BF261" s="116"/>
      <c r="BG261" s="116"/>
      <c r="BH261" s="116"/>
    </row>
    <row r="262" spans="1:60" ht="12.75" customHeight="1" x14ac:dyDescent="0.2">
      <c r="A262" s="114"/>
      <c r="B262" s="114"/>
      <c r="C262" s="104"/>
      <c r="D262" s="115"/>
      <c r="E262" s="115"/>
      <c r="F262" s="105"/>
      <c r="G262" s="115"/>
      <c r="H262" s="105"/>
      <c r="I262" s="105"/>
      <c r="J262" s="106"/>
      <c r="K262" s="124"/>
      <c r="L262" s="161">
        <v>3</v>
      </c>
      <c r="M262" s="126" t="s">
        <v>14</v>
      </c>
      <c r="N262" s="139">
        <f>N263</f>
        <v>25000</v>
      </c>
      <c r="O262" s="139">
        <f t="shared" si="6"/>
        <v>-7000</v>
      </c>
      <c r="P262" s="153">
        <v>18000</v>
      </c>
      <c r="Q262" s="140">
        <f t="shared" si="7"/>
        <v>72</v>
      </c>
      <c r="R262" s="116"/>
      <c r="S262" s="116"/>
      <c r="T262" s="116"/>
      <c r="U262" s="116"/>
      <c r="V262" s="116"/>
      <c r="W262" s="116"/>
      <c r="X262" s="116"/>
      <c r="Y262" s="116"/>
      <c r="Z262" s="116"/>
      <c r="AA262" s="116"/>
      <c r="AB262" s="116"/>
      <c r="AC262" s="116"/>
      <c r="AD262" s="116"/>
      <c r="AE262" s="116"/>
      <c r="AF262" s="116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116"/>
      <c r="AQ262" s="116"/>
      <c r="AR262" s="116"/>
      <c r="AS262" s="116"/>
      <c r="AT262" s="116"/>
      <c r="AU262" s="116"/>
      <c r="AV262" s="116"/>
      <c r="AW262" s="116"/>
      <c r="AX262" s="116"/>
      <c r="AY262" s="116"/>
      <c r="AZ262" s="116"/>
      <c r="BA262" s="116"/>
      <c r="BB262" s="116"/>
      <c r="BC262" s="116"/>
      <c r="BD262" s="116"/>
      <c r="BE262" s="116"/>
      <c r="BF262" s="116"/>
      <c r="BG262" s="116"/>
      <c r="BH262" s="116"/>
    </row>
    <row r="263" spans="1:60" ht="12.75" customHeight="1" x14ac:dyDescent="0.2">
      <c r="A263" s="114"/>
      <c r="B263" s="114"/>
      <c r="C263" s="104"/>
      <c r="D263" s="115">
        <v>1</v>
      </c>
      <c r="E263" s="115"/>
      <c r="F263" s="105"/>
      <c r="G263" s="115"/>
      <c r="H263" s="105"/>
      <c r="I263" s="105"/>
      <c r="J263" s="106"/>
      <c r="K263" s="124"/>
      <c r="L263" s="161">
        <v>37</v>
      </c>
      <c r="M263" s="126" t="s">
        <v>270</v>
      </c>
      <c r="N263" s="139">
        <f>N264</f>
        <v>25000</v>
      </c>
      <c r="O263" s="139">
        <f t="shared" si="6"/>
        <v>-7000</v>
      </c>
      <c r="P263" s="153">
        <v>18000</v>
      </c>
      <c r="Q263" s="140">
        <f t="shared" si="7"/>
        <v>72</v>
      </c>
      <c r="R263" s="116"/>
      <c r="S263" s="116"/>
      <c r="T263" s="116"/>
      <c r="U263" s="116"/>
      <c r="V263" s="116"/>
      <c r="W263" s="116"/>
      <c r="X263" s="116"/>
      <c r="Y263" s="116"/>
      <c r="Z263" s="116"/>
      <c r="AA263" s="116"/>
      <c r="AB263" s="116"/>
      <c r="AC263" s="116"/>
      <c r="AD263" s="116"/>
      <c r="AE263" s="116"/>
      <c r="AF263" s="116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116"/>
      <c r="AQ263" s="116"/>
      <c r="AR263" s="116"/>
      <c r="AS263" s="116"/>
      <c r="AT263" s="116"/>
      <c r="AU263" s="116"/>
      <c r="AV263" s="116"/>
      <c r="AW263" s="116"/>
      <c r="AX263" s="116"/>
      <c r="AY263" s="116"/>
      <c r="AZ263" s="116"/>
      <c r="BA263" s="116"/>
      <c r="BB263" s="116"/>
      <c r="BC263" s="116"/>
      <c r="BD263" s="116"/>
      <c r="BE263" s="116"/>
      <c r="BF263" s="116"/>
      <c r="BG263" s="116"/>
      <c r="BH263" s="116"/>
    </row>
    <row r="264" spans="1:60" ht="12.75" customHeight="1" x14ac:dyDescent="0.2">
      <c r="A264" s="114"/>
      <c r="B264" s="114"/>
      <c r="C264" s="104"/>
      <c r="D264" s="115">
        <v>1</v>
      </c>
      <c r="E264" s="115"/>
      <c r="F264" s="105"/>
      <c r="G264" s="115"/>
      <c r="H264" s="105"/>
      <c r="I264" s="105"/>
      <c r="J264" s="106"/>
      <c r="K264" s="124"/>
      <c r="L264" s="161">
        <v>372</v>
      </c>
      <c r="M264" s="126" t="s">
        <v>81</v>
      </c>
      <c r="N264" s="139">
        <v>25000</v>
      </c>
      <c r="O264" s="139">
        <f t="shared" ref="O264:O327" si="8">P264-N264</f>
        <v>-7000</v>
      </c>
      <c r="P264" s="153">
        <v>18000</v>
      </c>
      <c r="Q264" s="140">
        <f t="shared" si="7"/>
        <v>72</v>
      </c>
      <c r="R264" s="116"/>
      <c r="S264" s="116"/>
      <c r="T264" s="116"/>
      <c r="U264" s="116"/>
      <c r="V264" s="116"/>
      <c r="W264" s="116"/>
      <c r="X264" s="116"/>
      <c r="Y264" s="116"/>
      <c r="Z264" s="116"/>
      <c r="AA264" s="116"/>
      <c r="AB264" s="116"/>
      <c r="AC264" s="116"/>
      <c r="AD264" s="116"/>
      <c r="AE264" s="116"/>
      <c r="AF264" s="116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116"/>
      <c r="AQ264" s="116"/>
      <c r="AR264" s="116"/>
      <c r="AS264" s="116"/>
      <c r="AT264" s="116"/>
      <c r="AU264" s="116"/>
      <c r="AV264" s="116"/>
      <c r="AW264" s="116"/>
      <c r="AX264" s="116"/>
      <c r="AY264" s="116"/>
      <c r="AZ264" s="116"/>
      <c r="BA264" s="116"/>
      <c r="BB264" s="116"/>
      <c r="BC264" s="116"/>
      <c r="BD264" s="116"/>
      <c r="BE264" s="116"/>
      <c r="BF264" s="116"/>
      <c r="BG264" s="116"/>
      <c r="BH264" s="116"/>
    </row>
    <row r="265" spans="1:60" ht="12.75" customHeight="1" x14ac:dyDescent="0.2">
      <c r="A265" s="91">
        <v>43</v>
      </c>
      <c r="B265" s="88" t="s">
        <v>129</v>
      </c>
      <c r="C265" s="88" t="s">
        <v>277</v>
      </c>
      <c r="D265" s="89">
        <v>1</v>
      </c>
      <c r="E265" s="89"/>
      <c r="F265" s="89"/>
      <c r="G265" s="89"/>
      <c r="H265" s="89"/>
      <c r="I265" s="89"/>
      <c r="J265" s="90"/>
      <c r="K265" s="117">
        <v>911</v>
      </c>
      <c r="L265" s="324" t="s">
        <v>278</v>
      </c>
      <c r="M265" s="324"/>
      <c r="N265" s="94">
        <f>N266</f>
        <v>70000</v>
      </c>
      <c r="O265" s="94">
        <f t="shared" si="8"/>
        <v>-10000</v>
      </c>
      <c r="P265" s="94">
        <v>60000</v>
      </c>
      <c r="Q265" s="95">
        <f t="shared" ref="Q265:Q328" si="9">P265/N265*100</f>
        <v>85.714285714285708</v>
      </c>
      <c r="R265" s="112"/>
      <c r="S265" s="112"/>
      <c r="T265" s="112"/>
      <c r="U265" s="112"/>
      <c r="V265" s="112"/>
      <c r="W265" s="112"/>
      <c r="X265" s="112"/>
      <c r="Y265" s="112"/>
      <c r="Z265" s="112"/>
      <c r="AA265" s="112"/>
      <c r="AB265" s="112"/>
      <c r="AC265" s="112"/>
      <c r="AD265" s="112"/>
      <c r="AE265" s="112"/>
      <c r="AF265" s="112"/>
      <c r="AG265" s="112"/>
      <c r="AH265" s="112"/>
      <c r="AI265" s="112"/>
      <c r="AJ265" s="112"/>
      <c r="AK265" s="112"/>
      <c r="AL265" s="112"/>
      <c r="AM265" s="112"/>
      <c r="AN265" s="112"/>
      <c r="AO265" s="112"/>
      <c r="AP265" s="112"/>
      <c r="AQ265" s="112"/>
      <c r="AR265" s="112"/>
      <c r="AS265" s="112"/>
      <c r="AT265" s="112"/>
      <c r="AU265" s="112"/>
      <c r="AV265" s="112"/>
      <c r="AW265" s="112"/>
      <c r="AX265" s="112"/>
      <c r="AY265" s="112"/>
      <c r="AZ265" s="112"/>
      <c r="BA265" s="112"/>
      <c r="BB265" s="112"/>
      <c r="BC265" s="112"/>
      <c r="BD265" s="112"/>
      <c r="BE265" s="112"/>
      <c r="BF265" s="112"/>
      <c r="BG265" s="112"/>
      <c r="BH265" s="112"/>
    </row>
    <row r="266" spans="1:60" ht="12.75" customHeight="1" x14ac:dyDescent="0.2">
      <c r="A266" s="96"/>
      <c r="B266" s="96" t="s">
        <v>136</v>
      </c>
      <c r="C266" s="96"/>
      <c r="D266" s="97"/>
      <c r="E266" s="97"/>
      <c r="F266" s="97"/>
      <c r="G266" s="97"/>
      <c r="H266" s="97"/>
      <c r="I266" s="97"/>
      <c r="J266" s="98"/>
      <c r="K266" s="158">
        <v>911</v>
      </c>
      <c r="L266" s="100" t="s">
        <v>279</v>
      </c>
      <c r="M266" s="101"/>
      <c r="N266" s="102">
        <f>N267</f>
        <v>70000</v>
      </c>
      <c r="O266" s="102">
        <f t="shared" si="8"/>
        <v>-10000</v>
      </c>
      <c r="P266" s="102">
        <v>60000</v>
      </c>
      <c r="Q266" s="103">
        <f t="shared" si="9"/>
        <v>85.714285714285708</v>
      </c>
    </row>
    <row r="267" spans="1:60" ht="12.75" customHeight="1" x14ac:dyDescent="0.2">
      <c r="A267" s="104"/>
      <c r="B267" s="104" t="s">
        <v>138</v>
      </c>
      <c r="C267" s="104"/>
      <c r="D267" s="118"/>
      <c r="E267" s="118"/>
      <c r="F267" s="118"/>
      <c r="G267" s="118"/>
      <c r="H267" s="118"/>
      <c r="I267" s="118"/>
      <c r="J267" s="119"/>
      <c r="K267" s="107"/>
      <c r="L267" s="108">
        <v>3</v>
      </c>
      <c r="M267" s="109" t="s">
        <v>14</v>
      </c>
      <c r="N267" s="110">
        <f>N268</f>
        <v>70000</v>
      </c>
      <c r="O267" s="110">
        <f t="shared" si="8"/>
        <v>-10000</v>
      </c>
      <c r="P267" s="153">
        <v>60000</v>
      </c>
      <c r="Q267" s="111">
        <f t="shared" si="9"/>
        <v>85.714285714285708</v>
      </c>
      <c r="R267" s="112"/>
      <c r="S267" s="112"/>
      <c r="T267" s="112"/>
      <c r="U267" s="112"/>
      <c r="V267" s="112"/>
      <c r="W267" s="112"/>
      <c r="X267" s="112"/>
      <c r="Y267" s="112"/>
      <c r="Z267" s="112"/>
      <c r="AA267" s="112"/>
      <c r="AB267" s="112"/>
      <c r="AC267" s="112"/>
      <c r="AD267" s="112"/>
      <c r="AE267" s="112"/>
      <c r="AF267" s="112"/>
      <c r="AG267" s="112"/>
      <c r="AH267" s="112"/>
      <c r="AI267" s="112"/>
      <c r="AJ267" s="112"/>
      <c r="AK267" s="112"/>
      <c r="AL267" s="112"/>
      <c r="AM267" s="112"/>
      <c r="AN267" s="112"/>
      <c r="AO267" s="112"/>
      <c r="AP267" s="112"/>
      <c r="AQ267" s="112"/>
      <c r="AR267" s="112"/>
      <c r="AS267" s="112"/>
      <c r="AT267" s="112"/>
      <c r="AU267" s="112"/>
      <c r="AV267" s="112"/>
      <c r="AW267" s="112"/>
      <c r="AX267" s="112"/>
      <c r="AY267" s="112"/>
      <c r="AZ267" s="112"/>
      <c r="BA267" s="112"/>
      <c r="BB267" s="112"/>
      <c r="BC267" s="112"/>
      <c r="BD267" s="112"/>
      <c r="BE267" s="112"/>
      <c r="BF267" s="112"/>
      <c r="BG267" s="112"/>
      <c r="BH267" s="112"/>
    </row>
    <row r="268" spans="1:60" ht="12.75" customHeight="1" x14ac:dyDescent="0.2">
      <c r="A268" s="104"/>
      <c r="B268" s="104" t="s">
        <v>138</v>
      </c>
      <c r="C268" s="104"/>
      <c r="D268" s="105">
        <v>1</v>
      </c>
      <c r="E268" s="105"/>
      <c r="F268" s="105"/>
      <c r="G268" s="105"/>
      <c r="H268" s="105"/>
      <c r="I268" s="105"/>
      <c r="J268" s="106"/>
      <c r="K268" s="107"/>
      <c r="L268" s="108">
        <v>37</v>
      </c>
      <c r="M268" s="109" t="s">
        <v>270</v>
      </c>
      <c r="N268" s="110">
        <f>N269</f>
        <v>70000</v>
      </c>
      <c r="O268" s="110">
        <f t="shared" si="8"/>
        <v>-10000</v>
      </c>
      <c r="P268" s="153">
        <v>60000</v>
      </c>
      <c r="Q268" s="111">
        <f t="shared" si="9"/>
        <v>85.714285714285708</v>
      </c>
      <c r="R268" s="112"/>
      <c r="S268" s="112"/>
      <c r="T268" s="112"/>
      <c r="U268" s="112"/>
      <c r="V268" s="112"/>
      <c r="W268" s="112"/>
      <c r="X268" s="112"/>
      <c r="Y268" s="112"/>
      <c r="Z268" s="112"/>
      <c r="AA268" s="112"/>
      <c r="AB268" s="112"/>
      <c r="AC268" s="112"/>
      <c r="AD268" s="112"/>
      <c r="AE268" s="112"/>
      <c r="AF268" s="112"/>
      <c r="AG268" s="112"/>
      <c r="AH268" s="112"/>
      <c r="AI268" s="112"/>
      <c r="AJ268" s="112"/>
      <c r="AK268" s="112"/>
      <c r="AL268" s="112"/>
      <c r="AM268" s="112"/>
      <c r="AN268" s="112"/>
      <c r="AO268" s="112"/>
      <c r="AP268" s="112"/>
      <c r="AQ268" s="112"/>
      <c r="AR268" s="112"/>
      <c r="AS268" s="112"/>
      <c r="AT268" s="112"/>
      <c r="AU268" s="112"/>
      <c r="AV268" s="112"/>
      <c r="AW268" s="112"/>
      <c r="AX268" s="112"/>
      <c r="AY268" s="112"/>
      <c r="AZ268" s="112"/>
      <c r="BA268" s="112"/>
      <c r="BB268" s="112"/>
      <c r="BC268" s="112"/>
      <c r="BD268" s="112"/>
      <c r="BE268" s="112"/>
      <c r="BF268" s="112"/>
      <c r="BG268" s="112"/>
      <c r="BH268" s="112"/>
    </row>
    <row r="269" spans="1:60" ht="12.75" customHeight="1" x14ac:dyDescent="0.2">
      <c r="A269" s="104"/>
      <c r="B269" s="104" t="s">
        <v>138</v>
      </c>
      <c r="C269" s="104"/>
      <c r="D269" s="115">
        <v>1</v>
      </c>
      <c r="E269" s="105"/>
      <c r="F269" s="105"/>
      <c r="G269" s="105"/>
      <c r="H269" s="105"/>
      <c r="I269" s="105"/>
      <c r="J269" s="106"/>
      <c r="K269" s="107"/>
      <c r="L269" s="108">
        <v>372</v>
      </c>
      <c r="M269" s="109" t="s">
        <v>81</v>
      </c>
      <c r="N269" s="110">
        <v>70000</v>
      </c>
      <c r="O269" s="110">
        <f t="shared" si="8"/>
        <v>-10000</v>
      </c>
      <c r="P269" s="153">
        <v>60000</v>
      </c>
      <c r="Q269" s="111">
        <f t="shared" si="9"/>
        <v>85.714285714285708</v>
      </c>
      <c r="R269" s="112"/>
      <c r="S269" s="112"/>
      <c r="T269" s="112"/>
      <c r="U269" s="112"/>
      <c r="V269" s="112"/>
      <c r="W269" s="112"/>
      <c r="X269" s="112"/>
      <c r="Y269" s="112"/>
      <c r="Z269" s="112"/>
      <c r="AA269" s="112"/>
      <c r="AB269" s="112"/>
      <c r="AC269" s="112"/>
      <c r="AD269" s="112"/>
      <c r="AE269" s="112"/>
      <c r="AF269" s="112"/>
      <c r="AG269" s="112"/>
      <c r="AH269" s="112"/>
      <c r="AI269" s="112"/>
      <c r="AJ269" s="112"/>
      <c r="AK269" s="112"/>
      <c r="AL269" s="112"/>
      <c r="AM269" s="112"/>
      <c r="AN269" s="112"/>
      <c r="AO269" s="112"/>
      <c r="AP269" s="112"/>
      <c r="AQ269" s="112"/>
      <c r="AR269" s="112"/>
      <c r="AS269" s="112"/>
      <c r="AT269" s="112"/>
      <c r="AU269" s="112"/>
      <c r="AV269" s="112"/>
      <c r="AW269" s="112"/>
      <c r="AX269" s="112"/>
      <c r="AY269" s="112"/>
      <c r="AZ269" s="112"/>
      <c r="BA269" s="112"/>
      <c r="BB269" s="112"/>
      <c r="BC269" s="112"/>
      <c r="BD269" s="112"/>
      <c r="BE269" s="112"/>
      <c r="BF269" s="112"/>
      <c r="BG269" s="112"/>
      <c r="BH269" s="112"/>
    </row>
    <row r="270" spans="1:60" ht="12.75" customHeight="1" x14ac:dyDescent="0.2">
      <c r="A270" s="114"/>
      <c r="B270" s="114"/>
      <c r="C270" s="88" t="s">
        <v>280</v>
      </c>
      <c r="D270" s="89">
        <v>1</v>
      </c>
      <c r="E270" s="89"/>
      <c r="F270" s="89" t="s">
        <v>131</v>
      </c>
      <c r="G270" s="89"/>
      <c r="H270" s="89" t="s">
        <v>131</v>
      </c>
      <c r="I270" s="89" t="s">
        <v>131</v>
      </c>
      <c r="J270" s="90" t="s">
        <v>131</v>
      </c>
      <c r="K270" s="117">
        <v>421</v>
      </c>
      <c r="L270" s="92" t="s">
        <v>281</v>
      </c>
      <c r="M270" s="93"/>
      <c r="N270" s="94">
        <f>N271</f>
        <v>10000</v>
      </c>
      <c r="O270" s="94">
        <f t="shared" si="8"/>
        <v>0</v>
      </c>
      <c r="P270" s="94">
        <v>10000</v>
      </c>
      <c r="Q270" s="95">
        <f t="shared" si="9"/>
        <v>100</v>
      </c>
      <c r="R270" s="116"/>
      <c r="S270" s="116"/>
      <c r="T270" s="116"/>
      <c r="U270" s="116"/>
      <c r="V270" s="116"/>
      <c r="W270" s="116"/>
      <c r="X270" s="116"/>
      <c r="Y270" s="116"/>
      <c r="Z270" s="116"/>
      <c r="AA270" s="116"/>
      <c r="AB270" s="116"/>
      <c r="AC270" s="116"/>
      <c r="AD270" s="116"/>
      <c r="AE270" s="116"/>
      <c r="AF270" s="116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116"/>
      <c r="AQ270" s="116"/>
      <c r="AR270" s="116"/>
      <c r="AS270" s="116"/>
      <c r="AT270" s="116"/>
      <c r="AU270" s="116"/>
      <c r="AV270" s="116"/>
      <c r="AW270" s="116"/>
      <c r="AX270" s="116"/>
      <c r="AY270" s="116"/>
      <c r="AZ270" s="116"/>
      <c r="BA270" s="116"/>
      <c r="BB270" s="116"/>
      <c r="BC270" s="116"/>
      <c r="BD270" s="116"/>
      <c r="BE270" s="116"/>
      <c r="BF270" s="116"/>
      <c r="BG270" s="116"/>
      <c r="BH270" s="116"/>
    </row>
    <row r="271" spans="1:60" ht="12.75" customHeight="1" x14ac:dyDescent="0.2">
      <c r="A271" s="114"/>
      <c r="B271" s="114"/>
      <c r="C271" s="96"/>
      <c r="D271" s="97"/>
      <c r="E271" s="97"/>
      <c r="F271" s="97"/>
      <c r="G271" s="97"/>
      <c r="H271" s="97"/>
      <c r="I271" s="97"/>
      <c r="J271" s="98"/>
      <c r="K271" s="158">
        <v>421</v>
      </c>
      <c r="L271" s="100" t="s">
        <v>282</v>
      </c>
      <c r="M271" s="101"/>
      <c r="N271" s="102">
        <f>N272</f>
        <v>10000</v>
      </c>
      <c r="O271" s="102">
        <f t="shared" si="8"/>
        <v>0</v>
      </c>
      <c r="P271" s="102">
        <v>10000</v>
      </c>
      <c r="Q271" s="103">
        <f t="shared" si="9"/>
        <v>100</v>
      </c>
      <c r="R271" s="116"/>
      <c r="S271" s="116"/>
      <c r="T271" s="116"/>
      <c r="U271" s="116"/>
      <c r="V271" s="116"/>
      <c r="W271" s="116"/>
      <c r="X271" s="116"/>
      <c r="Y271" s="116"/>
      <c r="Z271" s="116"/>
      <c r="AA271" s="116"/>
      <c r="AB271" s="116"/>
      <c r="AC271" s="116"/>
      <c r="AD271" s="116"/>
      <c r="AE271" s="116"/>
      <c r="AF271" s="116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116"/>
      <c r="AQ271" s="116"/>
      <c r="AR271" s="116"/>
      <c r="AS271" s="116"/>
      <c r="AT271" s="116"/>
      <c r="AU271" s="116"/>
      <c r="AV271" s="116"/>
      <c r="AW271" s="116"/>
      <c r="AX271" s="116"/>
      <c r="AY271" s="116"/>
      <c r="AZ271" s="116"/>
      <c r="BA271" s="116"/>
      <c r="BB271" s="116"/>
      <c r="BC271" s="116"/>
      <c r="BD271" s="116"/>
      <c r="BE271" s="116"/>
      <c r="BF271" s="116"/>
      <c r="BG271" s="116"/>
      <c r="BH271" s="116"/>
    </row>
    <row r="272" spans="1:60" ht="12.75" customHeight="1" x14ac:dyDescent="0.2">
      <c r="A272" s="114"/>
      <c r="B272" s="114"/>
      <c r="C272" s="104"/>
      <c r="D272" s="115"/>
      <c r="E272" s="115"/>
      <c r="F272" s="105"/>
      <c r="G272" s="115"/>
      <c r="H272" s="105"/>
      <c r="I272" s="105"/>
      <c r="J272" s="106"/>
      <c r="K272" s="124"/>
      <c r="L272" s="161">
        <v>3</v>
      </c>
      <c r="M272" s="126" t="s">
        <v>14</v>
      </c>
      <c r="N272" s="139">
        <f>N273</f>
        <v>10000</v>
      </c>
      <c r="O272" s="139">
        <f t="shared" si="8"/>
        <v>0</v>
      </c>
      <c r="P272" s="153">
        <v>10000</v>
      </c>
      <c r="Q272" s="140">
        <f t="shared" si="9"/>
        <v>100</v>
      </c>
      <c r="R272" s="116"/>
      <c r="S272" s="116"/>
      <c r="T272" s="116"/>
      <c r="U272" s="116"/>
      <c r="V272" s="116"/>
      <c r="W272" s="116"/>
      <c r="X272" s="116"/>
      <c r="Y272" s="116"/>
      <c r="Z272" s="116"/>
      <c r="AA272" s="116"/>
      <c r="AB272" s="116"/>
      <c r="AC272" s="116"/>
      <c r="AD272" s="116"/>
      <c r="AE272" s="116"/>
      <c r="AF272" s="116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116"/>
      <c r="AQ272" s="116"/>
      <c r="AR272" s="116"/>
      <c r="AS272" s="116"/>
      <c r="AT272" s="116"/>
      <c r="AU272" s="116"/>
      <c r="AV272" s="116"/>
      <c r="AW272" s="116"/>
      <c r="AX272" s="116"/>
      <c r="AY272" s="116"/>
      <c r="AZ272" s="116"/>
      <c r="BA272" s="116"/>
      <c r="BB272" s="116"/>
      <c r="BC272" s="116"/>
      <c r="BD272" s="116"/>
      <c r="BE272" s="116"/>
      <c r="BF272" s="116"/>
      <c r="BG272" s="116"/>
      <c r="BH272" s="116"/>
    </row>
    <row r="273" spans="1:60" ht="12.75" customHeight="1" x14ac:dyDescent="0.2">
      <c r="A273" s="114"/>
      <c r="B273" s="114"/>
      <c r="C273" s="104"/>
      <c r="D273" s="115">
        <v>1</v>
      </c>
      <c r="E273" s="115"/>
      <c r="F273" s="105"/>
      <c r="G273" s="115"/>
      <c r="H273" s="105"/>
      <c r="I273" s="105"/>
      <c r="J273" s="106"/>
      <c r="K273" s="124"/>
      <c r="L273" s="161">
        <v>37</v>
      </c>
      <c r="M273" s="126" t="s">
        <v>270</v>
      </c>
      <c r="N273" s="139">
        <f>N274</f>
        <v>10000</v>
      </c>
      <c r="O273" s="139">
        <f t="shared" si="8"/>
        <v>0</v>
      </c>
      <c r="P273" s="153">
        <v>10000</v>
      </c>
      <c r="Q273" s="140">
        <f t="shared" si="9"/>
        <v>100</v>
      </c>
      <c r="R273" s="116"/>
      <c r="S273" s="116"/>
      <c r="T273" s="116"/>
      <c r="U273" s="116"/>
      <c r="V273" s="116"/>
      <c r="W273" s="116"/>
      <c r="X273" s="116"/>
      <c r="Y273" s="116"/>
      <c r="Z273" s="116"/>
      <c r="AA273" s="116"/>
      <c r="AB273" s="116"/>
      <c r="AC273" s="116"/>
      <c r="AD273" s="116"/>
      <c r="AE273" s="116"/>
      <c r="AF273" s="116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116"/>
      <c r="AQ273" s="116"/>
      <c r="AR273" s="116"/>
      <c r="AS273" s="116"/>
      <c r="AT273" s="116"/>
      <c r="AU273" s="116"/>
      <c r="AV273" s="116"/>
      <c r="AW273" s="116"/>
      <c r="AX273" s="116"/>
      <c r="AY273" s="116"/>
      <c r="AZ273" s="116"/>
      <c r="BA273" s="116"/>
      <c r="BB273" s="116"/>
      <c r="BC273" s="116"/>
      <c r="BD273" s="116"/>
      <c r="BE273" s="116"/>
      <c r="BF273" s="116"/>
      <c r="BG273" s="116"/>
      <c r="BH273" s="116"/>
    </row>
    <row r="274" spans="1:60" ht="12.75" customHeight="1" x14ac:dyDescent="0.2">
      <c r="A274" s="114"/>
      <c r="B274" s="114"/>
      <c r="C274" s="104"/>
      <c r="D274" s="115">
        <v>1</v>
      </c>
      <c r="E274" s="115"/>
      <c r="F274" s="105"/>
      <c r="G274" s="115"/>
      <c r="H274" s="105"/>
      <c r="I274" s="105"/>
      <c r="J274" s="106"/>
      <c r="K274" s="124"/>
      <c r="L274" s="161">
        <v>372</v>
      </c>
      <c r="M274" s="126" t="s">
        <v>81</v>
      </c>
      <c r="N274" s="139">
        <v>10000</v>
      </c>
      <c r="O274" s="139">
        <f t="shared" si="8"/>
        <v>0</v>
      </c>
      <c r="P274" s="153">
        <v>10000</v>
      </c>
      <c r="Q274" s="140">
        <f t="shared" si="9"/>
        <v>100</v>
      </c>
      <c r="R274" s="116"/>
      <c r="S274" s="116"/>
      <c r="T274" s="116"/>
      <c r="U274" s="116"/>
      <c r="V274" s="116"/>
      <c r="W274" s="116"/>
      <c r="X274" s="116"/>
      <c r="Y274" s="116"/>
      <c r="Z274" s="116"/>
      <c r="AA274" s="116"/>
      <c r="AB274" s="116"/>
      <c r="AC274" s="116"/>
      <c r="AD274" s="116"/>
      <c r="AE274" s="116"/>
      <c r="AF274" s="116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116"/>
      <c r="AQ274" s="116"/>
      <c r="AR274" s="116"/>
      <c r="AS274" s="116"/>
      <c r="AT274" s="116"/>
      <c r="AU274" s="116"/>
      <c r="AV274" s="116"/>
      <c r="AW274" s="116"/>
      <c r="AX274" s="116"/>
      <c r="AY274" s="116"/>
      <c r="AZ274" s="116"/>
      <c r="BA274" s="116"/>
      <c r="BB274" s="116"/>
      <c r="BC274" s="116"/>
      <c r="BD274" s="116"/>
      <c r="BE274" s="116"/>
      <c r="BF274" s="116"/>
      <c r="BG274" s="116"/>
      <c r="BH274" s="116"/>
    </row>
    <row r="275" spans="1:60" ht="12.75" customHeight="1" x14ac:dyDescent="0.2">
      <c r="A275" s="114"/>
      <c r="B275" s="114"/>
      <c r="C275" s="88" t="s">
        <v>283</v>
      </c>
      <c r="D275" s="89">
        <v>1</v>
      </c>
      <c r="E275" s="89"/>
      <c r="F275" s="89" t="s">
        <v>131</v>
      </c>
      <c r="G275" s="89"/>
      <c r="H275" s="89" t="s">
        <v>131</v>
      </c>
      <c r="I275" s="89" t="s">
        <v>131</v>
      </c>
      <c r="J275" s="90" t="s">
        <v>131</v>
      </c>
      <c r="K275" s="117">
        <v>421</v>
      </c>
      <c r="L275" s="92" t="s">
        <v>284</v>
      </c>
      <c r="M275" s="93"/>
      <c r="N275" s="94">
        <f>N276</f>
        <v>14000</v>
      </c>
      <c r="O275" s="94">
        <f t="shared" si="8"/>
        <v>-4000</v>
      </c>
      <c r="P275" s="94">
        <v>10000</v>
      </c>
      <c r="Q275" s="95">
        <f t="shared" si="9"/>
        <v>71.428571428571431</v>
      </c>
      <c r="R275" s="116"/>
      <c r="S275" s="116"/>
      <c r="T275" s="116"/>
      <c r="U275" s="116"/>
      <c r="V275" s="116"/>
      <c r="W275" s="116"/>
      <c r="X275" s="116"/>
      <c r="Y275" s="116"/>
      <c r="Z275" s="116"/>
      <c r="AA275" s="116"/>
      <c r="AB275" s="116"/>
      <c r="AC275" s="116"/>
      <c r="AD275" s="116"/>
      <c r="AE275" s="116"/>
      <c r="AF275" s="116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116"/>
      <c r="AQ275" s="116"/>
      <c r="AR275" s="116"/>
      <c r="AS275" s="116"/>
      <c r="AT275" s="116"/>
      <c r="AU275" s="116"/>
      <c r="AV275" s="116"/>
      <c r="AW275" s="116"/>
      <c r="AX275" s="116"/>
      <c r="AY275" s="116"/>
      <c r="AZ275" s="116"/>
      <c r="BA275" s="116"/>
      <c r="BB275" s="116"/>
      <c r="BC275" s="116"/>
      <c r="BD275" s="116"/>
      <c r="BE275" s="116"/>
      <c r="BF275" s="116"/>
      <c r="BG275" s="116"/>
      <c r="BH275" s="116"/>
    </row>
    <row r="276" spans="1:60" ht="12.75" customHeight="1" x14ac:dyDescent="0.2">
      <c r="A276" s="114"/>
      <c r="B276" s="114"/>
      <c r="C276" s="96"/>
      <c r="D276" s="97"/>
      <c r="E276" s="97"/>
      <c r="F276" s="97"/>
      <c r="G276" s="97"/>
      <c r="H276" s="97"/>
      <c r="I276" s="97"/>
      <c r="J276" s="98"/>
      <c r="K276" s="158">
        <v>421</v>
      </c>
      <c r="L276" s="100" t="s">
        <v>282</v>
      </c>
      <c r="M276" s="101"/>
      <c r="N276" s="102">
        <f>N277</f>
        <v>14000</v>
      </c>
      <c r="O276" s="102">
        <f t="shared" si="8"/>
        <v>-4000</v>
      </c>
      <c r="P276" s="102">
        <v>10000</v>
      </c>
      <c r="Q276" s="103">
        <f t="shared" si="9"/>
        <v>71.428571428571431</v>
      </c>
      <c r="R276" s="116"/>
      <c r="S276" s="116"/>
      <c r="T276" s="116"/>
      <c r="U276" s="116"/>
      <c r="V276" s="116"/>
      <c r="W276" s="116"/>
      <c r="X276" s="116"/>
      <c r="Y276" s="116"/>
      <c r="Z276" s="116"/>
      <c r="AA276" s="116"/>
      <c r="AB276" s="116"/>
      <c r="AC276" s="116"/>
      <c r="AD276" s="116"/>
      <c r="AE276" s="116"/>
      <c r="AF276" s="116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116"/>
      <c r="AQ276" s="116"/>
      <c r="AR276" s="116"/>
      <c r="AS276" s="116"/>
      <c r="AT276" s="116"/>
      <c r="AU276" s="116"/>
      <c r="AV276" s="116"/>
      <c r="AW276" s="116"/>
      <c r="AX276" s="116"/>
      <c r="AY276" s="116"/>
      <c r="AZ276" s="116"/>
      <c r="BA276" s="116"/>
      <c r="BB276" s="116"/>
      <c r="BC276" s="116"/>
      <c r="BD276" s="116"/>
      <c r="BE276" s="116"/>
      <c r="BF276" s="116"/>
      <c r="BG276" s="116"/>
      <c r="BH276" s="116"/>
    </row>
    <row r="277" spans="1:60" ht="12.75" customHeight="1" x14ac:dyDescent="0.2">
      <c r="A277" s="114"/>
      <c r="B277" s="114"/>
      <c r="C277" s="104"/>
      <c r="D277" s="115"/>
      <c r="E277" s="115"/>
      <c r="F277" s="105"/>
      <c r="G277" s="115"/>
      <c r="H277" s="105"/>
      <c r="I277" s="105"/>
      <c r="J277" s="106"/>
      <c r="K277" s="124"/>
      <c r="L277" s="161">
        <v>3</v>
      </c>
      <c r="M277" s="126" t="s">
        <v>14</v>
      </c>
      <c r="N277" s="139">
        <f>N278</f>
        <v>14000</v>
      </c>
      <c r="O277" s="139">
        <f t="shared" si="8"/>
        <v>-4000</v>
      </c>
      <c r="P277" s="153">
        <v>10000</v>
      </c>
      <c r="Q277" s="140">
        <f t="shared" si="9"/>
        <v>71.428571428571431</v>
      </c>
      <c r="R277" s="116"/>
      <c r="S277" s="116"/>
      <c r="T277" s="116"/>
      <c r="U277" s="116"/>
      <c r="V277" s="116"/>
      <c r="W277" s="116"/>
      <c r="X277" s="116"/>
      <c r="Y277" s="116"/>
      <c r="Z277" s="116"/>
      <c r="AA277" s="116"/>
      <c r="AB277" s="116"/>
      <c r="AC277" s="116"/>
      <c r="AD277" s="116"/>
      <c r="AE277" s="116"/>
      <c r="AF277" s="116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116"/>
      <c r="AQ277" s="116"/>
      <c r="AR277" s="116"/>
      <c r="AS277" s="116"/>
      <c r="AT277" s="116"/>
      <c r="AU277" s="116"/>
      <c r="AV277" s="116"/>
      <c r="AW277" s="116"/>
      <c r="AX277" s="116"/>
      <c r="AY277" s="116"/>
      <c r="AZ277" s="116"/>
      <c r="BA277" s="116"/>
      <c r="BB277" s="116"/>
      <c r="BC277" s="116"/>
      <c r="BD277" s="116"/>
      <c r="BE277" s="116"/>
      <c r="BF277" s="116"/>
      <c r="BG277" s="116"/>
      <c r="BH277" s="116"/>
    </row>
    <row r="278" spans="1:60" ht="12.75" customHeight="1" x14ac:dyDescent="0.2">
      <c r="A278" s="114"/>
      <c r="B278" s="114"/>
      <c r="C278" s="104"/>
      <c r="D278" s="115">
        <v>1</v>
      </c>
      <c r="E278" s="115"/>
      <c r="F278" s="105"/>
      <c r="G278" s="115"/>
      <c r="H278" s="105"/>
      <c r="I278" s="105"/>
      <c r="J278" s="106"/>
      <c r="K278" s="124"/>
      <c r="L278" s="161">
        <v>37</v>
      </c>
      <c r="M278" s="126" t="s">
        <v>270</v>
      </c>
      <c r="N278" s="139">
        <f>N279</f>
        <v>14000</v>
      </c>
      <c r="O278" s="139">
        <f t="shared" si="8"/>
        <v>-4000</v>
      </c>
      <c r="P278" s="153">
        <v>10000</v>
      </c>
      <c r="Q278" s="140">
        <f t="shared" si="9"/>
        <v>71.428571428571431</v>
      </c>
      <c r="R278" s="116"/>
      <c r="S278" s="116"/>
      <c r="T278" s="116"/>
      <c r="U278" s="116"/>
      <c r="V278" s="116"/>
      <c r="W278" s="116"/>
      <c r="X278" s="116"/>
      <c r="Y278" s="116"/>
      <c r="Z278" s="116"/>
      <c r="AA278" s="116"/>
      <c r="AB278" s="116"/>
      <c r="AC278" s="116"/>
      <c r="AD278" s="116"/>
      <c r="AE278" s="116"/>
      <c r="AF278" s="116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116"/>
      <c r="AQ278" s="116"/>
      <c r="AR278" s="116"/>
      <c r="AS278" s="116"/>
      <c r="AT278" s="116"/>
      <c r="AU278" s="116"/>
      <c r="AV278" s="116"/>
      <c r="AW278" s="116"/>
      <c r="AX278" s="116"/>
      <c r="AY278" s="116"/>
      <c r="AZ278" s="116"/>
      <c r="BA278" s="116"/>
      <c r="BB278" s="116"/>
      <c r="BC278" s="116"/>
      <c r="BD278" s="116"/>
      <c r="BE278" s="116"/>
      <c r="BF278" s="116"/>
      <c r="BG278" s="116"/>
      <c r="BH278" s="116"/>
    </row>
    <row r="279" spans="1:60" ht="12.75" customHeight="1" x14ac:dyDescent="0.2">
      <c r="A279" s="114"/>
      <c r="B279" s="114"/>
      <c r="C279" s="104"/>
      <c r="D279" s="115">
        <v>1</v>
      </c>
      <c r="E279" s="115"/>
      <c r="F279" s="105"/>
      <c r="G279" s="115"/>
      <c r="H279" s="105"/>
      <c r="I279" s="105"/>
      <c r="J279" s="106"/>
      <c r="K279" s="124"/>
      <c r="L279" s="161">
        <v>372</v>
      </c>
      <c r="M279" s="126" t="s">
        <v>81</v>
      </c>
      <c r="N279" s="139">
        <v>14000</v>
      </c>
      <c r="O279" s="139">
        <f t="shared" si="8"/>
        <v>-4000</v>
      </c>
      <c r="P279" s="153">
        <v>10000</v>
      </c>
      <c r="Q279" s="140">
        <f t="shared" si="9"/>
        <v>71.428571428571431</v>
      </c>
      <c r="R279" s="116"/>
      <c r="S279" s="116"/>
      <c r="T279" s="116"/>
      <c r="U279" s="116"/>
      <c r="V279" s="116"/>
      <c r="W279" s="116"/>
      <c r="X279" s="116"/>
      <c r="Y279" s="116"/>
      <c r="Z279" s="116"/>
      <c r="AA279" s="116"/>
      <c r="AB279" s="116"/>
      <c r="AC279" s="116"/>
      <c r="AD279" s="116"/>
      <c r="AE279" s="116"/>
      <c r="AF279" s="116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116"/>
      <c r="AQ279" s="116"/>
      <c r="AR279" s="116"/>
      <c r="AS279" s="116"/>
      <c r="AT279" s="116"/>
      <c r="AU279" s="116"/>
      <c r="AV279" s="116"/>
      <c r="AW279" s="116"/>
      <c r="AX279" s="116"/>
      <c r="AY279" s="116"/>
      <c r="AZ279" s="116"/>
      <c r="BA279" s="116"/>
      <c r="BB279" s="116"/>
      <c r="BC279" s="116"/>
      <c r="BD279" s="116"/>
      <c r="BE279" s="116"/>
      <c r="BF279" s="116"/>
      <c r="BG279" s="116"/>
      <c r="BH279" s="116"/>
    </row>
    <row r="280" spans="1:60" ht="12.75" customHeight="1" x14ac:dyDescent="0.2">
      <c r="A280" s="114"/>
      <c r="B280" s="114"/>
      <c r="C280" s="88" t="s">
        <v>285</v>
      </c>
      <c r="D280" s="89">
        <v>1</v>
      </c>
      <c r="E280" s="89"/>
      <c r="F280" s="89" t="s">
        <v>131</v>
      </c>
      <c r="G280" s="89"/>
      <c r="H280" s="89" t="s">
        <v>131</v>
      </c>
      <c r="I280" s="89" t="s">
        <v>131</v>
      </c>
      <c r="J280" s="90" t="s">
        <v>131</v>
      </c>
      <c r="K280" s="117">
        <v>421</v>
      </c>
      <c r="L280" s="92" t="s">
        <v>286</v>
      </c>
      <c r="M280" s="93"/>
      <c r="N280" s="94">
        <f>N281</f>
        <v>20000</v>
      </c>
      <c r="O280" s="94">
        <f t="shared" si="8"/>
        <v>0</v>
      </c>
      <c r="P280" s="94">
        <v>20000</v>
      </c>
      <c r="Q280" s="95">
        <f t="shared" si="9"/>
        <v>100</v>
      </c>
      <c r="R280" s="116"/>
      <c r="S280" s="116"/>
      <c r="T280" s="116"/>
      <c r="U280" s="116"/>
      <c r="V280" s="116"/>
      <c r="W280" s="116"/>
      <c r="X280" s="116"/>
      <c r="Y280" s="116"/>
      <c r="Z280" s="116"/>
      <c r="AA280" s="116"/>
      <c r="AB280" s="116"/>
      <c r="AC280" s="116"/>
      <c r="AD280" s="116"/>
      <c r="AE280" s="116"/>
      <c r="AF280" s="116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116"/>
      <c r="AQ280" s="116"/>
      <c r="AR280" s="116"/>
      <c r="AS280" s="116"/>
      <c r="AT280" s="116"/>
      <c r="AU280" s="116"/>
      <c r="AV280" s="116"/>
      <c r="AW280" s="116"/>
      <c r="AX280" s="116"/>
      <c r="AY280" s="116"/>
      <c r="AZ280" s="116"/>
      <c r="BA280" s="116"/>
      <c r="BB280" s="116"/>
      <c r="BC280" s="116"/>
      <c r="BD280" s="116"/>
      <c r="BE280" s="116"/>
      <c r="BF280" s="116"/>
      <c r="BG280" s="116"/>
      <c r="BH280" s="116"/>
    </row>
    <row r="281" spans="1:60" ht="12.75" customHeight="1" x14ac:dyDescent="0.2">
      <c r="A281" s="114"/>
      <c r="B281" s="114"/>
      <c r="C281" s="96"/>
      <c r="D281" s="97"/>
      <c r="E281" s="97"/>
      <c r="F281" s="97"/>
      <c r="G281" s="97"/>
      <c r="H281" s="97"/>
      <c r="I281" s="97"/>
      <c r="J281" s="98"/>
      <c r="K281" s="158">
        <v>421</v>
      </c>
      <c r="L281" s="100" t="s">
        <v>287</v>
      </c>
      <c r="M281" s="101"/>
      <c r="N281" s="102">
        <f>N282</f>
        <v>20000</v>
      </c>
      <c r="O281" s="102">
        <f t="shared" si="8"/>
        <v>0</v>
      </c>
      <c r="P281" s="102">
        <v>20000</v>
      </c>
      <c r="Q281" s="103">
        <f t="shared" si="9"/>
        <v>100</v>
      </c>
      <c r="R281" s="116"/>
      <c r="S281" s="116"/>
      <c r="T281" s="116"/>
      <c r="U281" s="116"/>
      <c r="V281" s="116"/>
      <c r="W281" s="116"/>
      <c r="X281" s="116"/>
      <c r="Y281" s="116"/>
      <c r="Z281" s="116"/>
      <c r="AA281" s="116"/>
      <c r="AB281" s="116"/>
      <c r="AC281" s="116"/>
      <c r="AD281" s="116"/>
      <c r="AE281" s="116"/>
      <c r="AF281" s="116"/>
      <c r="AG281" s="116"/>
      <c r="AH281" s="116"/>
      <c r="AI281" s="116"/>
      <c r="AJ281" s="116"/>
      <c r="AK281" s="116"/>
      <c r="AL281" s="116"/>
      <c r="AM281" s="116"/>
      <c r="AN281" s="116"/>
      <c r="AO281" s="116"/>
      <c r="AP281" s="116"/>
      <c r="AQ281" s="116"/>
      <c r="AR281" s="116"/>
      <c r="AS281" s="116"/>
      <c r="AT281" s="116"/>
      <c r="AU281" s="116"/>
      <c r="AV281" s="116"/>
      <c r="AW281" s="116"/>
      <c r="AX281" s="116"/>
      <c r="AY281" s="116"/>
      <c r="AZ281" s="116"/>
      <c r="BA281" s="116"/>
      <c r="BB281" s="116"/>
      <c r="BC281" s="116"/>
      <c r="BD281" s="116"/>
      <c r="BE281" s="116"/>
      <c r="BF281" s="116"/>
      <c r="BG281" s="116"/>
      <c r="BH281" s="116"/>
    </row>
    <row r="282" spans="1:60" ht="12.75" customHeight="1" x14ac:dyDescent="0.2">
      <c r="A282" s="114"/>
      <c r="B282" s="114"/>
      <c r="C282" s="104"/>
      <c r="D282" s="115"/>
      <c r="E282" s="115"/>
      <c r="F282" s="105"/>
      <c r="G282" s="115"/>
      <c r="H282" s="105"/>
      <c r="I282" s="105"/>
      <c r="J282" s="106"/>
      <c r="K282" s="124"/>
      <c r="L282" s="161">
        <v>3</v>
      </c>
      <c r="M282" s="126" t="s">
        <v>14</v>
      </c>
      <c r="N282" s="139">
        <f>N283</f>
        <v>20000</v>
      </c>
      <c r="O282" s="139">
        <f t="shared" si="8"/>
        <v>0</v>
      </c>
      <c r="P282" s="153">
        <v>20000</v>
      </c>
      <c r="Q282" s="140">
        <f t="shared" si="9"/>
        <v>100</v>
      </c>
      <c r="R282" s="116"/>
      <c r="S282" s="116"/>
      <c r="T282" s="116"/>
      <c r="U282" s="116"/>
      <c r="V282" s="116"/>
      <c r="W282" s="116"/>
      <c r="X282" s="116"/>
      <c r="Y282" s="116"/>
      <c r="Z282" s="116"/>
      <c r="AA282" s="116"/>
      <c r="AB282" s="116"/>
      <c r="AC282" s="116"/>
      <c r="AD282" s="116"/>
      <c r="AE282" s="116"/>
      <c r="AF282" s="116"/>
      <c r="AG282" s="116"/>
      <c r="AH282" s="116"/>
      <c r="AI282" s="116"/>
      <c r="AJ282" s="116"/>
      <c r="AK282" s="116"/>
      <c r="AL282" s="116"/>
      <c r="AM282" s="116"/>
      <c r="AN282" s="116"/>
      <c r="AO282" s="116"/>
      <c r="AP282" s="116"/>
      <c r="AQ282" s="116"/>
      <c r="AR282" s="116"/>
      <c r="AS282" s="116"/>
      <c r="AT282" s="116"/>
      <c r="AU282" s="116"/>
      <c r="AV282" s="116"/>
      <c r="AW282" s="116"/>
      <c r="AX282" s="116"/>
      <c r="AY282" s="116"/>
      <c r="AZ282" s="116"/>
      <c r="BA282" s="116"/>
      <c r="BB282" s="116"/>
      <c r="BC282" s="116"/>
      <c r="BD282" s="116"/>
      <c r="BE282" s="116"/>
      <c r="BF282" s="116"/>
      <c r="BG282" s="116"/>
      <c r="BH282" s="116"/>
    </row>
    <row r="283" spans="1:60" ht="12.75" customHeight="1" x14ac:dyDescent="0.2">
      <c r="A283" s="114"/>
      <c r="B283" s="114"/>
      <c r="C283" s="104"/>
      <c r="D283" s="115">
        <v>1</v>
      </c>
      <c r="E283" s="115"/>
      <c r="F283" s="105"/>
      <c r="G283" s="115"/>
      <c r="H283" s="105"/>
      <c r="I283" s="105"/>
      <c r="J283" s="106"/>
      <c r="K283" s="124"/>
      <c r="L283" s="161">
        <v>37</v>
      </c>
      <c r="M283" s="126" t="s">
        <v>270</v>
      </c>
      <c r="N283" s="139">
        <f>N284</f>
        <v>20000</v>
      </c>
      <c r="O283" s="139">
        <f t="shared" si="8"/>
        <v>0</v>
      </c>
      <c r="P283" s="153">
        <v>20000</v>
      </c>
      <c r="Q283" s="140">
        <f t="shared" si="9"/>
        <v>100</v>
      </c>
      <c r="R283" s="116"/>
      <c r="S283" s="116"/>
      <c r="T283" s="116"/>
      <c r="U283" s="116"/>
      <c r="V283" s="116"/>
      <c r="W283" s="116"/>
      <c r="X283" s="116"/>
      <c r="Y283" s="116"/>
      <c r="Z283" s="116"/>
      <c r="AA283" s="116"/>
      <c r="AB283" s="116"/>
      <c r="AC283" s="116"/>
      <c r="AD283" s="116"/>
      <c r="AE283" s="116"/>
      <c r="AF283" s="116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116"/>
      <c r="AQ283" s="116"/>
      <c r="AR283" s="116"/>
      <c r="AS283" s="116"/>
      <c r="AT283" s="116"/>
      <c r="AU283" s="116"/>
      <c r="AV283" s="116"/>
      <c r="AW283" s="116"/>
      <c r="AX283" s="116"/>
      <c r="AY283" s="116"/>
      <c r="AZ283" s="116"/>
      <c r="BA283" s="116"/>
      <c r="BB283" s="116"/>
      <c r="BC283" s="116"/>
      <c r="BD283" s="116"/>
      <c r="BE283" s="116"/>
      <c r="BF283" s="116"/>
      <c r="BG283" s="116"/>
      <c r="BH283" s="116"/>
    </row>
    <row r="284" spans="1:60" ht="15" customHeight="1" x14ac:dyDescent="0.2">
      <c r="A284" s="114"/>
      <c r="B284" s="114"/>
      <c r="C284" s="104"/>
      <c r="D284" s="115">
        <v>1</v>
      </c>
      <c r="E284" s="115"/>
      <c r="F284" s="105"/>
      <c r="G284" s="115"/>
      <c r="H284" s="105"/>
      <c r="I284" s="105"/>
      <c r="J284" s="106"/>
      <c r="K284" s="124"/>
      <c r="L284" s="161">
        <v>372</v>
      </c>
      <c r="M284" s="126" t="s">
        <v>81</v>
      </c>
      <c r="N284" s="139">
        <v>20000</v>
      </c>
      <c r="O284" s="139">
        <f t="shared" si="8"/>
        <v>0</v>
      </c>
      <c r="P284" s="153">
        <v>20000</v>
      </c>
      <c r="Q284" s="140">
        <f t="shared" si="9"/>
        <v>100</v>
      </c>
      <c r="R284" s="116"/>
      <c r="S284" s="116"/>
      <c r="T284" s="116"/>
      <c r="U284" s="116"/>
      <c r="V284" s="116"/>
      <c r="W284" s="116"/>
      <c r="X284" s="116"/>
      <c r="Y284" s="116"/>
      <c r="Z284" s="116"/>
      <c r="AA284" s="116"/>
      <c r="AB284" s="116"/>
      <c r="AC284" s="116"/>
      <c r="AD284" s="116"/>
      <c r="AE284" s="116"/>
      <c r="AF284" s="116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116"/>
      <c r="AQ284" s="116"/>
      <c r="AR284" s="116"/>
      <c r="AS284" s="116"/>
      <c r="AT284" s="116"/>
      <c r="AU284" s="116"/>
      <c r="AV284" s="116"/>
      <c r="AW284" s="116"/>
      <c r="AX284" s="116"/>
      <c r="AY284" s="116"/>
      <c r="AZ284" s="116"/>
      <c r="BA284" s="116"/>
      <c r="BB284" s="116"/>
      <c r="BC284" s="116"/>
      <c r="BD284" s="116"/>
      <c r="BE284" s="116"/>
      <c r="BF284" s="116"/>
      <c r="BG284" s="116"/>
      <c r="BH284" s="116"/>
    </row>
    <row r="285" spans="1:60" ht="15.75" customHeight="1" x14ac:dyDescent="0.25">
      <c r="A285" s="114"/>
      <c r="B285" s="114"/>
      <c r="C285" s="83" t="s">
        <v>288</v>
      </c>
      <c r="D285" s="84">
        <v>1</v>
      </c>
      <c r="E285" s="84"/>
      <c r="F285" s="84"/>
      <c r="G285" s="84"/>
      <c r="H285" s="84" t="s">
        <v>131</v>
      </c>
      <c r="I285" s="84" t="s">
        <v>131</v>
      </c>
      <c r="J285" s="85" t="s">
        <v>131</v>
      </c>
      <c r="K285" s="155"/>
      <c r="L285" s="156" t="s">
        <v>289</v>
      </c>
      <c r="M285" s="157"/>
      <c r="N285" s="86">
        <f>N286+N291+N296+N301+N306</f>
        <v>45000</v>
      </c>
      <c r="O285" s="86">
        <f t="shared" si="8"/>
        <v>4000</v>
      </c>
      <c r="P285" s="86">
        <f>P286+P291+P297+P302+P307</f>
        <v>49000</v>
      </c>
      <c r="Q285" s="87">
        <f t="shared" si="9"/>
        <v>108.88888888888889</v>
      </c>
      <c r="R285" s="116"/>
      <c r="S285" s="116"/>
      <c r="T285" s="116"/>
      <c r="U285" s="116"/>
      <c r="V285" s="116"/>
      <c r="W285" s="116"/>
      <c r="X285" s="116"/>
      <c r="Y285" s="116"/>
      <c r="Z285" s="116"/>
      <c r="AA285" s="116"/>
      <c r="AB285" s="116"/>
      <c r="AC285" s="116"/>
      <c r="AD285" s="116"/>
      <c r="AE285" s="116"/>
      <c r="AF285" s="116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116"/>
      <c r="AQ285" s="116"/>
      <c r="AR285" s="116"/>
      <c r="AS285" s="116"/>
      <c r="AT285" s="116"/>
      <c r="AU285" s="116"/>
      <c r="AV285" s="116"/>
      <c r="AW285" s="116"/>
      <c r="AX285" s="116"/>
      <c r="AY285" s="116"/>
      <c r="AZ285" s="116"/>
      <c r="BA285" s="116"/>
      <c r="BB285" s="116"/>
      <c r="BC285" s="116"/>
      <c r="BD285" s="116"/>
      <c r="BE285" s="116"/>
      <c r="BF285" s="116"/>
      <c r="BG285" s="116"/>
      <c r="BH285" s="116"/>
    </row>
    <row r="286" spans="1:60" ht="12.75" customHeight="1" x14ac:dyDescent="0.2">
      <c r="A286" s="114"/>
      <c r="B286" s="114"/>
      <c r="C286" s="88" t="s">
        <v>290</v>
      </c>
      <c r="D286" s="89">
        <v>1</v>
      </c>
      <c r="E286" s="89" t="s">
        <v>131</v>
      </c>
      <c r="F286" s="89" t="s">
        <v>131</v>
      </c>
      <c r="G286" s="89" t="s">
        <v>131</v>
      </c>
      <c r="H286" s="89" t="s">
        <v>131</v>
      </c>
      <c r="I286" s="89" t="s">
        <v>131</v>
      </c>
      <c r="J286" s="90" t="s">
        <v>131</v>
      </c>
      <c r="K286" s="117">
        <v>840</v>
      </c>
      <c r="L286" s="92" t="s">
        <v>291</v>
      </c>
      <c r="M286" s="93"/>
      <c r="N286" s="94">
        <f>N287</f>
        <v>10000</v>
      </c>
      <c r="O286" s="94">
        <f t="shared" si="8"/>
        <v>7000</v>
      </c>
      <c r="P286" s="94">
        <v>17000</v>
      </c>
      <c r="Q286" s="95">
        <f t="shared" si="9"/>
        <v>170</v>
      </c>
      <c r="R286" s="116"/>
      <c r="S286" s="116"/>
      <c r="T286" s="116"/>
      <c r="U286" s="116"/>
      <c r="V286" s="116"/>
      <c r="W286" s="116"/>
      <c r="X286" s="116"/>
      <c r="Y286" s="116"/>
      <c r="Z286" s="116"/>
      <c r="AA286" s="116"/>
      <c r="AB286" s="116"/>
      <c r="AC286" s="116"/>
      <c r="AD286" s="116"/>
      <c r="AE286" s="116"/>
      <c r="AF286" s="116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116"/>
      <c r="AQ286" s="116"/>
      <c r="AR286" s="116"/>
      <c r="AS286" s="116"/>
      <c r="AT286" s="116"/>
      <c r="AU286" s="116"/>
      <c r="AV286" s="116"/>
      <c r="AW286" s="116"/>
      <c r="AX286" s="116"/>
      <c r="AY286" s="116"/>
      <c r="AZ286" s="116"/>
      <c r="BA286" s="116"/>
      <c r="BB286" s="116"/>
      <c r="BC286" s="116"/>
      <c r="BD286" s="116"/>
      <c r="BE286" s="116"/>
      <c r="BF286" s="116"/>
      <c r="BG286" s="116"/>
      <c r="BH286" s="116"/>
    </row>
    <row r="287" spans="1:60" ht="12.75" customHeight="1" x14ac:dyDescent="0.2">
      <c r="A287" s="114"/>
      <c r="B287" s="114"/>
      <c r="C287" s="96"/>
      <c r="D287" s="97"/>
      <c r="E287" s="97"/>
      <c r="F287" s="97"/>
      <c r="G287" s="97"/>
      <c r="H287" s="97"/>
      <c r="I287" s="97"/>
      <c r="J287" s="98"/>
      <c r="K287" s="158">
        <v>840</v>
      </c>
      <c r="L287" s="100" t="s">
        <v>292</v>
      </c>
      <c r="M287" s="101"/>
      <c r="N287" s="102">
        <f>N288</f>
        <v>10000</v>
      </c>
      <c r="O287" s="102">
        <f t="shared" si="8"/>
        <v>7000</v>
      </c>
      <c r="P287" s="102">
        <v>17000</v>
      </c>
      <c r="Q287" s="103">
        <f t="shared" si="9"/>
        <v>170</v>
      </c>
      <c r="R287" s="116"/>
      <c r="S287" s="116"/>
      <c r="T287" s="116"/>
      <c r="U287" s="116"/>
      <c r="V287" s="116"/>
      <c r="W287" s="116"/>
      <c r="X287" s="116"/>
      <c r="Y287" s="116"/>
      <c r="Z287" s="116"/>
      <c r="AA287" s="116"/>
      <c r="AB287" s="116"/>
      <c r="AC287" s="116"/>
      <c r="AD287" s="116"/>
      <c r="AE287" s="116"/>
      <c r="AF287" s="116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116"/>
      <c r="AQ287" s="116"/>
      <c r="AR287" s="116"/>
      <c r="AS287" s="116"/>
      <c r="AT287" s="116"/>
      <c r="AU287" s="116"/>
      <c r="AV287" s="116"/>
      <c r="AW287" s="116"/>
      <c r="AX287" s="116"/>
      <c r="AY287" s="116"/>
      <c r="AZ287" s="116"/>
      <c r="BA287" s="116"/>
      <c r="BB287" s="116"/>
      <c r="BC287" s="116"/>
      <c r="BD287" s="116"/>
      <c r="BE287" s="116"/>
      <c r="BF287" s="116"/>
      <c r="BG287" s="116"/>
      <c r="BH287" s="116"/>
    </row>
    <row r="288" spans="1:60" ht="12.75" customHeight="1" x14ac:dyDescent="0.2">
      <c r="A288" s="114"/>
      <c r="B288" s="114"/>
      <c r="C288" s="104"/>
      <c r="D288" s="118"/>
      <c r="E288" s="118"/>
      <c r="F288" s="118"/>
      <c r="G288" s="118"/>
      <c r="H288" s="118"/>
      <c r="I288" s="118"/>
      <c r="J288" s="119"/>
      <c r="K288" s="107"/>
      <c r="L288" s="108">
        <v>3</v>
      </c>
      <c r="M288" s="109" t="s">
        <v>14</v>
      </c>
      <c r="N288" s="110">
        <f>N289</f>
        <v>10000</v>
      </c>
      <c r="O288" s="110">
        <f t="shared" si="8"/>
        <v>7000</v>
      </c>
      <c r="P288" s="110">
        <v>17000</v>
      </c>
      <c r="Q288" s="111">
        <f t="shared" si="9"/>
        <v>170</v>
      </c>
      <c r="R288" s="116"/>
      <c r="S288" s="116"/>
      <c r="T288" s="116"/>
      <c r="U288" s="116"/>
      <c r="V288" s="116"/>
      <c r="W288" s="116"/>
      <c r="X288" s="116"/>
      <c r="Y288" s="116"/>
      <c r="Z288" s="116"/>
      <c r="AA288" s="116"/>
      <c r="AB288" s="116"/>
      <c r="AC288" s="116"/>
      <c r="AD288" s="116"/>
      <c r="AE288" s="116"/>
      <c r="AF288" s="116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116"/>
      <c r="AQ288" s="116"/>
      <c r="AR288" s="116"/>
      <c r="AS288" s="116"/>
      <c r="AT288" s="116"/>
      <c r="AU288" s="116"/>
      <c r="AV288" s="116"/>
      <c r="AW288" s="116"/>
      <c r="AX288" s="116"/>
      <c r="AY288" s="116"/>
      <c r="AZ288" s="116"/>
      <c r="BA288" s="116"/>
      <c r="BB288" s="116"/>
      <c r="BC288" s="116"/>
      <c r="BD288" s="116"/>
      <c r="BE288" s="116"/>
      <c r="BF288" s="116"/>
      <c r="BG288" s="116"/>
      <c r="BH288" s="116"/>
    </row>
    <row r="289" spans="1:60" ht="12.75" customHeight="1" x14ac:dyDescent="0.2">
      <c r="A289" s="114"/>
      <c r="B289" s="114"/>
      <c r="C289" s="104"/>
      <c r="D289" s="105">
        <v>1</v>
      </c>
      <c r="E289" s="105"/>
      <c r="F289" s="105"/>
      <c r="G289" s="105"/>
      <c r="H289" s="105"/>
      <c r="I289" s="105"/>
      <c r="J289" s="106"/>
      <c r="K289" s="107"/>
      <c r="L289" s="108">
        <v>38</v>
      </c>
      <c r="M289" s="109" t="s">
        <v>82</v>
      </c>
      <c r="N289" s="110">
        <f>N290</f>
        <v>10000</v>
      </c>
      <c r="O289" s="110">
        <f t="shared" si="8"/>
        <v>7000</v>
      </c>
      <c r="P289" s="110">
        <v>17000</v>
      </c>
      <c r="Q289" s="111">
        <f t="shared" si="9"/>
        <v>170</v>
      </c>
      <c r="R289" s="116"/>
      <c r="S289" s="116"/>
      <c r="T289" s="116"/>
      <c r="U289" s="116"/>
      <c r="V289" s="116"/>
      <c r="W289" s="116"/>
      <c r="X289" s="116"/>
      <c r="Y289" s="116"/>
      <c r="Z289" s="116"/>
      <c r="AA289" s="116"/>
      <c r="AB289" s="116"/>
      <c r="AC289" s="116"/>
      <c r="AD289" s="116"/>
      <c r="AE289" s="116"/>
      <c r="AF289" s="116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116"/>
      <c r="AQ289" s="116"/>
      <c r="AR289" s="116"/>
      <c r="AS289" s="116"/>
      <c r="AT289" s="116"/>
      <c r="AU289" s="116"/>
      <c r="AV289" s="116"/>
      <c r="AW289" s="116"/>
      <c r="AX289" s="116"/>
      <c r="AY289" s="116"/>
      <c r="AZ289" s="116"/>
      <c r="BA289" s="116"/>
      <c r="BB289" s="116"/>
      <c r="BC289" s="116"/>
      <c r="BD289" s="116"/>
      <c r="BE289" s="116"/>
      <c r="BF289" s="116"/>
      <c r="BG289" s="116"/>
      <c r="BH289" s="116"/>
    </row>
    <row r="290" spans="1:60" ht="12.75" customHeight="1" x14ac:dyDescent="0.2">
      <c r="A290" s="114"/>
      <c r="B290" s="114"/>
      <c r="C290" s="104"/>
      <c r="D290" s="115">
        <v>1</v>
      </c>
      <c r="E290" s="105"/>
      <c r="F290" s="105"/>
      <c r="G290" s="105"/>
      <c r="H290" s="105"/>
      <c r="I290" s="105"/>
      <c r="J290" s="106"/>
      <c r="K290" s="107"/>
      <c r="L290" s="108">
        <v>381</v>
      </c>
      <c r="M290" s="109" t="s">
        <v>83</v>
      </c>
      <c r="N290" s="110">
        <v>10000</v>
      </c>
      <c r="O290" s="110">
        <f t="shared" si="8"/>
        <v>7000</v>
      </c>
      <c r="P290" s="110">
        <v>17000</v>
      </c>
      <c r="Q290" s="111">
        <f t="shared" si="9"/>
        <v>170</v>
      </c>
      <c r="R290" s="116"/>
      <c r="S290" s="116"/>
      <c r="T290" s="116"/>
      <c r="U290" s="116"/>
      <c r="V290" s="116"/>
      <c r="W290" s="116"/>
      <c r="X290" s="116"/>
      <c r="Y290" s="116"/>
      <c r="Z290" s="116"/>
      <c r="AA290" s="116"/>
      <c r="AB290" s="116"/>
      <c r="AC290" s="116"/>
      <c r="AD290" s="116"/>
      <c r="AE290" s="116"/>
      <c r="AF290" s="116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116"/>
      <c r="AQ290" s="116"/>
      <c r="AR290" s="116"/>
      <c r="AS290" s="116"/>
      <c r="AT290" s="116"/>
      <c r="AU290" s="116"/>
      <c r="AV290" s="116"/>
      <c r="AW290" s="116"/>
      <c r="AX290" s="116"/>
      <c r="AY290" s="116"/>
      <c r="AZ290" s="116"/>
      <c r="BA290" s="116"/>
      <c r="BB290" s="116"/>
      <c r="BC290" s="116"/>
      <c r="BD290" s="116"/>
      <c r="BE290" s="116"/>
      <c r="BF290" s="116"/>
      <c r="BG290" s="116"/>
      <c r="BH290" s="116"/>
    </row>
    <row r="291" spans="1:60" ht="12.75" customHeight="1" x14ac:dyDescent="0.2">
      <c r="A291" s="114"/>
      <c r="B291" s="114"/>
      <c r="C291" s="88" t="s">
        <v>293</v>
      </c>
      <c r="D291" s="89">
        <v>1</v>
      </c>
      <c r="E291" s="89" t="s">
        <v>131</v>
      </c>
      <c r="F291" s="89" t="s">
        <v>131</v>
      </c>
      <c r="G291" s="89" t="s">
        <v>131</v>
      </c>
      <c r="H291" s="89" t="s">
        <v>131</v>
      </c>
      <c r="I291" s="89" t="s">
        <v>131</v>
      </c>
      <c r="J291" s="90" t="s">
        <v>131</v>
      </c>
      <c r="K291" s="117">
        <v>820</v>
      </c>
      <c r="L291" s="92" t="s">
        <v>294</v>
      </c>
      <c r="M291" s="93"/>
      <c r="N291" s="94">
        <f>N292</f>
        <v>10000</v>
      </c>
      <c r="O291" s="94">
        <f t="shared" si="8"/>
        <v>-5000</v>
      </c>
      <c r="P291" s="94">
        <v>5000</v>
      </c>
      <c r="Q291" s="95">
        <f t="shared" si="9"/>
        <v>50</v>
      </c>
      <c r="R291" s="116"/>
      <c r="S291" s="116"/>
      <c r="T291" s="116"/>
      <c r="U291" s="116"/>
      <c r="V291" s="116"/>
      <c r="W291" s="116"/>
      <c r="X291" s="116"/>
      <c r="Y291" s="116"/>
      <c r="Z291" s="116"/>
      <c r="AA291" s="116"/>
      <c r="AB291" s="116"/>
      <c r="AC291" s="116"/>
      <c r="AD291" s="116"/>
      <c r="AE291" s="116"/>
      <c r="AF291" s="116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116"/>
      <c r="AQ291" s="116"/>
      <c r="AR291" s="116"/>
      <c r="AS291" s="116"/>
      <c r="AT291" s="116"/>
      <c r="AU291" s="116"/>
      <c r="AV291" s="116"/>
      <c r="AW291" s="116"/>
      <c r="AX291" s="116"/>
      <c r="AY291" s="116"/>
      <c r="AZ291" s="116"/>
      <c r="BA291" s="116"/>
      <c r="BB291" s="116"/>
      <c r="BC291" s="116"/>
      <c r="BD291" s="116"/>
      <c r="BE291" s="116"/>
      <c r="BF291" s="116"/>
      <c r="BG291" s="116"/>
      <c r="BH291" s="116"/>
    </row>
    <row r="292" spans="1:60" ht="12.75" customHeight="1" x14ac:dyDescent="0.2">
      <c r="A292" s="114"/>
      <c r="B292" s="114"/>
      <c r="C292" s="96"/>
      <c r="D292" s="97"/>
      <c r="E292" s="97"/>
      <c r="F292" s="97"/>
      <c r="G292" s="97"/>
      <c r="H292" s="97"/>
      <c r="I292" s="97"/>
      <c r="J292" s="98"/>
      <c r="K292" s="158">
        <v>820</v>
      </c>
      <c r="L292" s="100" t="s">
        <v>295</v>
      </c>
      <c r="M292" s="101"/>
      <c r="N292" s="102">
        <f>N293</f>
        <v>10000</v>
      </c>
      <c r="O292" s="102">
        <f t="shared" si="8"/>
        <v>-5000</v>
      </c>
      <c r="P292" s="102">
        <v>5000</v>
      </c>
      <c r="Q292" s="103">
        <f t="shared" si="9"/>
        <v>50</v>
      </c>
      <c r="R292" s="116"/>
      <c r="S292" s="116"/>
      <c r="T292" s="116"/>
      <c r="U292" s="116"/>
      <c r="V292" s="116"/>
      <c r="W292" s="116"/>
      <c r="X292" s="116"/>
      <c r="Y292" s="116"/>
      <c r="Z292" s="116"/>
      <c r="AA292" s="116"/>
      <c r="AB292" s="116"/>
      <c r="AC292" s="116"/>
      <c r="AD292" s="116"/>
      <c r="AE292" s="116"/>
      <c r="AF292" s="116"/>
      <c r="AG292" s="116"/>
      <c r="AH292" s="116"/>
      <c r="AI292" s="116"/>
      <c r="AJ292" s="116"/>
      <c r="AK292" s="116"/>
      <c r="AL292" s="116"/>
      <c r="AM292" s="116"/>
      <c r="AN292" s="116"/>
      <c r="AO292" s="116"/>
      <c r="AP292" s="116"/>
      <c r="AQ292" s="116"/>
      <c r="AR292" s="116"/>
      <c r="AS292" s="116"/>
      <c r="AT292" s="116"/>
      <c r="AU292" s="116"/>
      <c r="AV292" s="116"/>
      <c r="AW292" s="116"/>
      <c r="AX292" s="116"/>
      <c r="AY292" s="116"/>
      <c r="AZ292" s="116"/>
      <c r="BA292" s="116"/>
      <c r="BB292" s="116"/>
      <c r="BC292" s="116"/>
      <c r="BD292" s="116"/>
      <c r="BE292" s="116"/>
      <c r="BF292" s="116"/>
      <c r="BG292" s="116"/>
      <c r="BH292" s="116"/>
    </row>
    <row r="293" spans="1:60" ht="12.75" customHeight="1" x14ac:dyDescent="0.2">
      <c r="A293" s="114"/>
      <c r="B293" s="114"/>
      <c r="C293" s="104"/>
      <c r="D293" s="118"/>
      <c r="E293" s="118"/>
      <c r="F293" s="118"/>
      <c r="G293" s="118"/>
      <c r="H293" s="118"/>
      <c r="I293" s="118"/>
      <c r="J293" s="119"/>
      <c r="K293" s="107"/>
      <c r="L293" s="108">
        <v>3</v>
      </c>
      <c r="M293" s="109" t="s">
        <v>14</v>
      </c>
      <c r="N293" s="110">
        <f>N294</f>
        <v>10000</v>
      </c>
      <c r="O293" s="110">
        <f t="shared" si="8"/>
        <v>-5000</v>
      </c>
      <c r="P293" s="110">
        <v>5000</v>
      </c>
      <c r="Q293" s="111">
        <f t="shared" si="9"/>
        <v>50</v>
      </c>
      <c r="R293" s="116"/>
      <c r="S293" s="116"/>
      <c r="T293" s="116"/>
      <c r="U293" s="116"/>
      <c r="V293" s="116"/>
      <c r="W293" s="116"/>
      <c r="X293" s="116"/>
      <c r="Y293" s="116"/>
      <c r="Z293" s="116"/>
      <c r="AA293" s="116"/>
      <c r="AB293" s="116"/>
      <c r="AC293" s="116"/>
      <c r="AD293" s="116"/>
      <c r="AE293" s="116"/>
      <c r="AF293" s="116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116"/>
      <c r="AQ293" s="116"/>
      <c r="AR293" s="116"/>
      <c r="AS293" s="116"/>
      <c r="AT293" s="116"/>
      <c r="AU293" s="116"/>
      <c r="AV293" s="116"/>
      <c r="AW293" s="116"/>
      <c r="AX293" s="116"/>
      <c r="AY293" s="116"/>
      <c r="AZ293" s="116"/>
      <c r="BA293" s="116"/>
      <c r="BB293" s="116"/>
      <c r="BC293" s="116"/>
      <c r="BD293" s="116"/>
      <c r="BE293" s="116"/>
      <c r="BF293" s="116"/>
      <c r="BG293" s="116"/>
      <c r="BH293" s="116"/>
    </row>
    <row r="294" spans="1:60" ht="12.75" customHeight="1" x14ac:dyDescent="0.2">
      <c r="A294" s="114"/>
      <c r="B294" s="114"/>
      <c r="C294" s="104"/>
      <c r="D294" s="105">
        <v>1</v>
      </c>
      <c r="E294" s="105"/>
      <c r="F294" s="105"/>
      <c r="G294" s="105"/>
      <c r="H294" s="105"/>
      <c r="I294" s="105"/>
      <c r="J294" s="106"/>
      <c r="K294" s="107"/>
      <c r="L294" s="108">
        <v>38</v>
      </c>
      <c r="M294" s="109" t="s">
        <v>82</v>
      </c>
      <c r="N294" s="110">
        <f>N295</f>
        <v>10000</v>
      </c>
      <c r="O294" s="110">
        <f t="shared" si="8"/>
        <v>-5000</v>
      </c>
      <c r="P294" s="110">
        <v>5000</v>
      </c>
      <c r="Q294" s="111">
        <f t="shared" si="9"/>
        <v>50</v>
      </c>
      <c r="R294" s="116"/>
      <c r="S294" s="116"/>
      <c r="T294" s="116"/>
      <c r="U294" s="116"/>
      <c r="V294" s="116"/>
      <c r="W294" s="116"/>
      <c r="X294" s="116"/>
      <c r="Y294" s="116"/>
      <c r="Z294" s="116"/>
      <c r="AA294" s="116"/>
      <c r="AB294" s="116"/>
      <c r="AC294" s="116"/>
      <c r="AD294" s="116"/>
      <c r="AE294" s="116"/>
      <c r="AF294" s="116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116"/>
      <c r="AQ294" s="116"/>
      <c r="AR294" s="116"/>
      <c r="AS294" s="116"/>
      <c r="AT294" s="116"/>
      <c r="AU294" s="116"/>
      <c r="AV294" s="116"/>
      <c r="AW294" s="116"/>
      <c r="AX294" s="116"/>
      <c r="AY294" s="116"/>
      <c r="AZ294" s="116"/>
      <c r="BA294" s="116"/>
      <c r="BB294" s="116"/>
      <c r="BC294" s="116"/>
      <c r="BD294" s="116"/>
      <c r="BE294" s="116"/>
      <c r="BF294" s="116"/>
      <c r="BG294" s="116"/>
      <c r="BH294" s="116"/>
    </row>
    <row r="295" spans="1:60" ht="12.75" customHeight="1" x14ac:dyDescent="0.2">
      <c r="A295" s="114"/>
      <c r="B295" s="114"/>
      <c r="C295" s="104"/>
      <c r="D295" s="115">
        <v>1</v>
      </c>
      <c r="E295" s="105"/>
      <c r="F295" s="105"/>
      <c r="G295" s="105"/>
      <c r="H295" s="105"/>
      <c r="I295" s="105"/>
      <c r="J295" s="106"/>
      <c r="K295" s="107"/>
      <c r="L295" s="108">
        <v>381</v>
      </c>
      <c r="M295" s="109" t="s">
        <v>83</v>
      </c>
      <c r="N295" s="110">
        <v>10000</v>
      </c>
      <c r="O295" s="110">
        <f t="shared" si="8"/>
        <v>-5000</v>
      </c>
      <c r="P295" s="110">
        <v>5000</v>
      </c>
      <c r="Q295" s="111">
        <f t="shared" si="9"/>
        <v>50</v>
      </c>
      <c r="R295" s="116"/>
      <c r="S295" s="116"/>
      <c r="T295" s="116"/>
      <c r="U295" s="116"/>
      <c r="V295" s="116"/>
      <c r="W295" s="116"/>
      <c r="X295" s="116"/>
      <c r="Y295" s="116"/>
      <c r="Z295" s="116"/>
      <c r="AA295" s="116"/>
      <c r="AB295" s="116"/>
      <c r="AC295" s="116"/>
      <c r="AD295" s="116"/>
      <c r="AE295" s="116"/>
      <c r="AF295" s="116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116"/>
      <c r="AQ295" s="116"/>
      <c r="AR295" s="116"/>
      <c r="AS295" s="116"/>
      <c r="AT295" s="116"/>
      <c r="AU295" s="116"/>
      <c r="AV295" s="116"/>
      <c r="AW295" s="116"/>
      <c r="AX295" s="116"/>
      <c r="AY295" s="116"/>
      <c r="AZ295" s="116"/>
      <c r="BA295" s="116"/>
      <c r="BB295" s="116"/>
      <c r="BC295" s="116"/>
      <c r="BD295" s="116"/>
      <c r="BE295" s="116"/>
      <c r="BF295" s="116"/>
      <c r="BG295" s="116"/>
      <c r="BH295" s="116"/>
    </row>
    <row r="296" spans="1:60" ht="12.75" customHeight="1" x14ac:dyDescent="0.2">
      <c r="A296" s="114"/>
      <c r="B296" s="114"/>
      <c r="C296" s="88" t="s">
        <v>296</v>
      </c>
      <c r="D296" s="89">
        <v>1</v>
      </c>
      <c r="E296" s="89" t="s">
        <v>131</v>
      </c>
      <c r="F296" s="89"/>
      <c r="G296" s="89" t="s">
        <v>131</v>
      </c>
      <c r="H296" s="89" t="s">
        <v>131</v>
      </c>
      <c r="I296" s="89" t="s">
        <v>131</v>
      </c>
      <c r="J296" s="90" t="s">
        <v>131</v>
      </c>
      <c r="K296" s="117">
        <v>810</v>
      </c>
      <c r="L296" s="324" t="s">
        <v>297</v>
      </c>
      <c r="M296" s="324"/>
      <c r="N296" s="94">
        <f>N297</f>
        <v>10000</v>
      </c>
      <c r="O296" s="94">
        <f t="shared" si="8"/>
        <v>2000</v>
      </c>
      <c r="P296" s="94">
        <v>12000</v>
      </c>
      <c r="Q296" s="95">
        <f t="shared" si="9"/>
        <v>120</v>
      </c>
      <c r="R296" s="116"/>
      <c r="S296" s="116"/>
      <c r="T296" s="116"/>
      <c r="U296" s="116"/>
      <c r="V296" s="116"/>
      <c r="W296" s="116"/>
      <c r="X296" s="116"/>
      <c r="Y296" s="116"/>
      <c r="Z296" s="116"/>
      <c r="AA296" s="116"/>
      <c r="AB296" s="116"/>
      <c r="AC296" s="116"/>
      <c r="AD296" s="116"/>
      <c r="AE296" s="116"/>
      <c r="AF296" s="116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116"/>
      <c r="AQ296" s="116"/>
      <c r="AR296" s="116"/>
      <c r="AS296" s="116"/>
      <c r="AT296" s="116"/>
      <c r="AU296" s="116"/>
      <c r="AV296" s="116"/>
      <c r="AW296" s="116"/>
      <c r="AX296" s="116"/>
      <c r="AY296" s="116"/>
      <c r="AZ296" s="116"/>
      <c r="BA296" s="116"/>
      <c r="BB296" s="116"/>
      <c r="BC296" s="116"/>
      <c r="BD296" s="116"/>
      <c r="BE296" s="116"/>
      <c r="BF296" s="116"/>
      <c r="BG296" s="116"/>
      <c r="BH296" s="116"/>
    </row>
    <row r="297" spans="1:60" ht="12.75" customHeight="1" x14ac:dyDescent="0.2">
      <c r="A297" s="114"/>
      <c r="B297" s="114"/>
      <c r="C297" s="96"/>
      <c r="D297" s="97"/>
      <c r="E297" s="97"/>
      <c r="F297" s="97"/>
      <c r="G297" s="97"/>
      <c r="H297" s="97"/>
      <c r="I297" s="97"/>
      <c r="J297" s="98"/>
      <c r="K297" s="158">
        <v>810</v>
      </c>
      <c r="L297" s="100" t="s">
        <v>298</v>
      </c>
      <c r="M297" s="101"/>
      <c r="N297" s="102">
        <f>N298</f>
        <v>10000</v>
      </c>
      <c r="O297" s="102">
        <f t="shared" si="8"/>
        <v>2000</v>
      </c>
      <c r="P297" s="102">
        <v>12000</v>
      </c>
      <c r="Q297" s="103">
        <f t="shared" si="9"/>
        <v>120</v>
      </c>
      <c r="R297" s="116"/>
      <c r="S297" s="116"/>
      <c r="T297" s="116"/>
      <c r="U297" s="116"/>
      <c r="V297" s="116"/>
      <c r="W297" s="116"/>
      <c r="X297" s="116"/>
      <c r="Y297" s="116"/>
      <c r="Z297" s="116"/>
      <c r="AA297" s="116"/>
      <c r="AB297" s="116"/>
      <c r="AC297" s="116"/>
      <c r="AD297" s="116"/>
      <c r="AE297" s="116"/>
      <c r="AF297" s="116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116"/>
      <c r="AQ297" s="116"/>
      <c r="AR297" s="116"/>
      <c r="AS297" s="116"/>
      <c r="AT297" s="116"/>
      <c r="AU297" s="116"/>
      <c r="AV297" s="116"/>
      <c r="AW297" s="116"/>
      <c r="AX297" s="116"/>
      <c r="AY297" s="116"/>
      <c r="AZ297" s="116"/>
      <c r="BA297" s="116"/>
      <c r="BB297" s="116"/>
      <c r="BC297" s="116"/>
      <c r="BD297" s="116"/>
      <c r="BE297" s="116"/>
      <c r="BF297" s="116"/>
      <c r="BG297" s="116"/>
      <c r="BH297" s="116"/>
    </row>
    <row r="298" spans="1:60" ht="12.75" customHeight="1" x14ac:dyDescent="0.2">
      <c r="A298" s="114"/>
      <c r="B298" s="114"/>
      <c r="C298" s="104"/>
      <c r="D298" s="118"/>
      <c r="E298" s="118"/>
      <c r="F298" s="118"/>
      <c r="G298" s="118"/>
      <c r="H298" s="118"/>
      <c r="I298" s="118"/>
      <c r="J298" s="119"/>
      <c r="K298" s="107"/>
      <c r="L298" s="108">
        <v>3</v>
      </c>
      <c r="M298" s="109" t="s">
        <v>14</v>
      </c>
      <c r="N298" s="110">
        <f>N299</f>
        <v>10000</v>
      </c>
      <c r="O298" s="110">
        <f t="shared" si="8"/>
        <v>2000</v>
      </c>
      <c r="P298" s="110">
        <v>12000</v>
      </c>
      <c r="Q298" s="111">
        <f t="shared" si="9"/>
        <v>120</v>
      </c>
      <c r="R298" s="116"/>
      <c r="S298" s="116"/>
      <c r="T298" s="116"/>
      <c r="U298" s="116"/>
      <c r="V298" s="116"/>
      <c r="W298" s="116"/>
      <c r="X298" s="116"/>
      <c r="Y298" s="116"/>
      <c r="Z298" s="116"/>
      <c r="AA298" s="116"/>
      <c r="AB298" s="116"/>
      <c r="AC298" s="116"/>
      <c r="AD298" s="116"/>
      <c r="AE298" s="116"/>
      <c r="AF298" s="116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116"/>
      <c r="AQ298" s="116"/>
      <c r="AR298" s="116"/>
      <c r="AS298" s="116"/>
      <c r="AT298" s="116"/>
      <c r="AU298" s="116"/>
      <c r="AV298" s="116"/>
      <c r="AW298" s="116"/>
      <c r="AX298" s="116"/>
      <c r="AY298" s="116"/>
      <c r="AZ298" s="116"/>
      <c r="BA298" s="116"/>
      <c r="BB298" s="116"/>
      <c r="BC298" s="116"/>
      <c r="BD298" s="116"/>
      <c r="BE298" s="116"/>
      <c r="BF298" s="116"/>
      <c r="BG298" s="116"/>
      <c r="BH298" s="116"/>
    </row>
    <row r="299" spans="1:60" ht="12.75" customHeight="1" x14ac:dyDescent="0.2">
      <c r="A299" s="114"/>
      <c r="B299" s="114"/>
      <c r="C299" s="104"/>
      <c r="D299" s="105">
        <v>1</v>
      </c>
      <c r="E299" s="105"/>
      <c r="F299" s="105"/>
      <c r="G299" s="105"/>
      <c r="H299" s="105"/>
      <c r="I299" s="105"/>
      <c r="J299" s="106"/>
      <c r="K299" s="107"/>
      <c r="L299" s="108">
        <v>38</v>
      </c>
      <c r="M299" s="109" t="s">
        <v>82</v>
      </c>
      <c r="N299" s="110">
        <f>N300</f>
        <v>10000</v>
      </c>
      <c r="O299" s="110">
        <f t="shared" si="8"/>
        <v>2000</v>
      </c>
      <c r="P299" s="110">
        <v>12000</v>
      </c>
      <c r="Q299" s="111">
        <f t="shared" si="9"/>
        <v>120</v>
      </c>
      <c r="R299" s="116"/>
      <c r="S299" s="116"/>
      <c r="T299" s="116"/>
      <c r="U299" s="116"/>
      <c r="V299" s="116"/>
      <c r="W299" s="116"/>
      <c r="X299" s="116"/>
      <c r="Y299" s="116"/>
      <c r="Z299" s="116"/>
      <c r="AA299" s="116"/>
      <c r="AB299" s="116"/>
      <c r="AC299" s="116"/>
      <c r="AD299" s="116"/>
      <c r="AE299" s="116"/>
      <c r="AF299" s="116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116"/>
      <c r="AQ299" s="116"/>
      <c r="AR299" s="116"/>
      <c r="AS299" s="116"/>
      <c r="AT299" s="116"/>
      <c r="AU299" s="116"/>
      <c r="AV299" s="116"/>
      <c r="AW299" s="116"/>
      <c r="AX299" s="116"/>
      <c r="AY299" s="116"/>
      <c r="AZ299" s="116"/>
      <c r="BA299" s="116"/>
      <c r="BB299" s="116"/>
      <c r="BC299" s="116"/>
      <c r="BD299" s="116"/>
      <c r="BE299" s="116"/>
      <c r="BF299" s="116"/>
      <c r="BG299" s="116"/>
      <c r="BH299" s="116"/>
    </row>
    <row r="300" spans="1:60" ht="12.75" customHeight="1" x14ac:dyDescent="0.2">
      <c r="A300" s="114"/>
      <c r="B300" s="114"/>
      <c r="C300" s="104"/>
      <c r="D300" s="115">
        <v>1</v>
      </c>
      <c r="E300" s="105"/>
      <c r="F300" s="105"/>
      <c r="G300" s="105"/>
      <c r="H300" s="105"/>
      <c r="I300" s="105"/>
      <c r="J300" s="106"/>
      <c r="K300" s="107"/>
      <c r="L300" s="108">
        <v>381</v>
      </c>
      <c r="M300" s="109" t="s">
        <v>83</v>
      </c>
      <c r="N300" s="110">
        <v>10000</v>
      </c>
      <c r="O300" s="110">
        <f t="shared" si="8"/>
        <v>2000</v>
      </c>
      <c r="P300" s="110">
        <v>12000</v>
      </c>
      <c r="Q300" s="111">
        <f t="shared" si="9"/>
        <v>120</v>
      </c>
      <c r="R300" s="116"/>
      <c r="S300" s="116"/>
      <c r="T300" s="116"/>
      <c r="U300" s="116"/>
      <c r="V300" s="116"/>
      <c r="W300" s="116"/>
      <c r="X300" s="116"/>
      <c r="Y300" s="116"/>
      <c r="Z300" s="116"/>
      <c r="AA300" s="116"/>
      <c r="AB300" s="116"/>
      <c r="AC300" s="116"/>
      <c r="AD300" s="116"/>
      <c r="AE300" s="116"/>
      <c r="AF300" s="116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116"/>
      <c r="AQ300" s="116"/>
      <c r="AR300" s="116"/>
      <c r="AS300" s="116"/>
      <c r="AT300" s="116"/>
      <c r="AU300" s="116"/>
      <c r="AV300" s="116"/>
      <c r="AW300" s="116"/>
      <c r="AX300" s="116"/>
      <c r="AY300" s="116"/>
      <c r="AZ300" s="116"/>
      <c r="BA300" s="116"/>
      <c r="BB300" s="116"/>
      <c r="BC300" s="116"/>
      <c r="BD300" s="116"/>
      <c r="BE300" s="116"/>
      <c r="BF300" s="116"/>
      <c r="BG300" s="116"/>
      <c r="BH300" s="116"/>
    </row>
    <row r="301" spans="1:60" ht="12.75" customHeight="1" x14ac:dyDescent="0.2">
      <c r="A301" s="114"/>
      <c r="B301" s="114"/>
      <c r="C301" s="88" t="s">
        <v>299</v>
      </c>
      <c r="D301" s="89">
        <v>1</v>
      </c>
      <c r="E301" s="89" t="s">
        <v>131</v>
      </c>
      <c r="F301" s="89" t="s">
        <v>131</v>
      </c>
      <c r="G301" s="89" t="s">
        <v>131</v>
      </c>
      <c r="H301" s="89" t="s">
        <v>131</v>
      </c>
      <c r="I301" s="89" t="s">
        <v>131</v>
      </c>
      <c r="J301" s="90" t="s">
        <v>131</v>
      </c>
      <c r="K301" s="147" t="s">
        <v>300</v>
      </c>
      <c r="L301" s="324" t="s">
        <v>301</v>
      </c>
      <c r="M301" s="324"/>
      <c r="N301" s="94">
        <f>N302</f>
        <v>10000</v>
      </c>
      <c r="O301" s="94">
        <f t="shared" si="8"/>
        <v>0</v>
      </c>
      <c r="P301" s="94">
        <v>10000</v>
      </c>
      <c r="Q301" s="95">
        <f t="shared" si="9"/>
        <v>100</v>
      </c>
      <c r="R301" s="116"/>
      <c r="S301" s="116"/>
      <c r="T301" s="116"/>
      <c r="U301" s="116"/>
      <c r="V301" s="116"/>
      <c r="W301" s="116"/>
      <c r="X301" s="116"/>
      <c r="Y301" s="116"/>
      <c r="Z301" s="116"/>
      <c r="AA301" s="116"/>
      <c r="AB301" s="116"/>
      <c r="AC301" s="116"/>
      <c r="AD301" s="116"/>
      <c r="AE301" s="116"/>
      <c r="AF301" s="116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116"/>
      <c r="AQ301" s="116"/>
      <c r="AR301" s="116"/>
      <c r="AS301" s="116"/>
      <c r="AT301" s="116"/>
      <c r="AU301" s="116"/>
      <c r="AV301" s="116"/>
      <c r="AW301" s="116"/>
      <c r="AX301" s="116"/>
      <c r="AY301" s="116"/>
      <c r="AZ301" s="116"/>
      <c r="BA301" s="116"/>
      <c r="BB301" s="116"/>
      <c r="BC301" s="116"/>
      <c r="BD301" s="116"/>
      <c r="BE301" s="116"/>
      <c r="BF301" s="116"/>
      <c r="BG301" s="116"/>
      <c r="BH301" s="116"/>
    </row>
    <row r="302" spans="1:60" ht="12.75" customHeight="1" x14ac:dyDescent="0.2">
      <c r="A302" s="114"/>
      <c r="B302" s="114"/>
      <c r="C302" s="96"/>
      <c r="D302" s="97"/>
      <c r="E302" s="97"/>
      <c r="F302" s="97"/>
      <c r="G302" s="97"/>
      <c r="H302" s="97"/>
      <c r="I302" s="97"/>
      <c r="J302" s="98"/>
      <c r="K302" s="162" t="s">
        <v>300</v>
      </c>
      <c r="L302" s="100" t="s">
        <v>302</v>
      </c>
      <c r="M302" s="101"/>
      <c r="N302" s="102">
        <f>N303</f>
        <v>10000</v>
      </c>
      <c r="O302" s="102">
        <f t="shared" si="8"/>
        <v>0</v>
      </c>
      <c r="P302" s="102">
        <v>10000</v>
      </c>
      <c r="Q302" s="103">
        <f t="shared" si="9"/>
        <v>100</v>
      </c>
      <c r="R302" s="116"/>
      <c r="S302" s="116"/>
      <c r="T302" s="116"/>
      <c r="U302" s="116"/>
      <c r="V302" s="116"/>
      <c r="W302" s="116"/>
      <c r="X302" s="116"/>
      <c r="Y302" s="116"/>
      <c r="Z302" s="116"/>
      <c r="AA302" s="116"/>
      <c r="AB302" s="116"/>
      <c r="AC302" s="116"/>
      <c r="AD302" s="116"/>
      <c r="AE302" s="116"/>
      <c r="AF302" s="116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116"/>
      <c r="AQ302" s="116"/>
      <c r="AR302" s="116"/>
      <c r="AS302" s="116"/>
      <c r="AT302" s="116"/>
      <c r="AU302" s="116"/>
      <c r="AV302" s="116"/>
      <c r="AW302" s="116"/>
      <c r="AX302" s="116"/>
      <c r="AY302" s="116"/>
      <c r="AZ302" s="116"/>
      <c r="BA302" s="116"/>
      <c r="BB302" s="116"/>
      <c r="BC302" s="116"/>
      <c r="BD302" s="116"/>
      <c r="BE302" s="116"/>
      <c r="BF302" s="116"/>
      <c r="BG302" s="116"/>
      <c r="BH302" s="116"/>
    </row>
    <row r="303" spans="1:60" ht="12.75" customHeight="1" x14ac:dyDescent="0.2">
      <c r="A303" s="114"/>
      <c r="B303" s="114"/>
      <c r="C303" s="104"/>
      <c r="D303" s="118"/>
      <c r="E303" s="118"/>
      <c r="F303" s="118"/>
      <c r="G303" s="118"/>
      <c r="H303" s="118"/>
      <c r="I303" s="118"/>
      <c r="J303" s="119"/>
      <c r="K303" s="107"/>
      <c r="L303" s="108">
        <v>3</v>
      </c>
      <c r="M303" s="109" t="s">
        <v>14</v>
      </c>
      <c r="N303" s="110">
        <f>N304</f>
        <v>10000</v>
      </c>
      <c r="O303" s="110">
        <f t="shared" si="8"/>
        <v>0</v>
      </c>
      <c r="P303" s="110">
        <v>10000</v>
      </c>
      <c r="Q303" s="111">
        <f t="shared" si="9"/>
        <v>100</v>
      </c>
      <c r="R303" s="116"/>
      <c r="S303" s="116"/>
      <c r="T303" s="116"/>
      <c r="U303" s="116"/>
      <c r="V303" s="116"/>
      <c r="W303" s="116"/>
      <c r="X303" s="116"/>
      <c r="Y303" s="116"/>
      <c r="Z303" s="116"/>
      <c r="AA303" s="116"/>
      <c r="AB303" s="116"/>
      <c r="AC303" s="116"/>
      <c r="AD303" s="116"/>
      <c r="AE303" s="116"/>
      <c r="AF303" s="116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116"/>
      <c r="AQ303" s="116"/>
      <c r="AR303" s="116"/>
      <c r="AS303" s="116"/>
      <c r="AT303" s="116"/>
      <c r="AU303" s="116"/>
      <c r="AV303" s="116"/>
      <c r="AW303" s="116"/>
      <c r="AX303" s="116"/>
      <c r="AY303" s="116"/>
      <c r="AZ303" s="116"/>
      <c r="BA303" s="116"/>
      <c r="BB303" s="116"/>
      <c r="BC303" s="116"/>
      <c r="BD303" s="116"/>
      <c r="BE303" s="116"/>
      <c r="BF303" s="116"/>
      <c r="BG303" s="116"/>
      <c r="BH303" s="116"/>
    </row>
    <row r="304" spans="1:60" ht="12.75" customHeight="1" x14ac:dyDescent="0.2">
      <c r="A304" s="114"/>
      <c r="B304" s="114"/>
      <c r="C304" s="104"/>
      <c r="D304" s="105">
        <v>1</v>
      </c>
      <c r="E304" s="105"/>
      <c r="F304" s="105"/>
      <c r="G304" s="105"/>
      <c r="H304" s="105"/>
      <c r="I304" s="105"/>
      <c r="J304" s="106"/>
      <c r="K304" s="107"/>
      <c r="L304" s="108">
        <v>38</v>
      </c>
      <c r="M304" s="109" t="s">
        <v>82</v>
      </c>
      <c r="N304" s="110">
        <f>N305</f>
        <v>10000</v>
      </c>
      <c r="O304" s="110">
        <f t="shared" si="8"/>
        <v>0</v>
      </c>
      <c r="P304" s="110">
        <v>10000</v>
      </c>
      <c r="Q304" s="111">
        <f t="shared" si="9"/>
        <v>100</v>
      </c>
      <c r="R304" s="116"/>
      <c r="S304" s="116"/>
      <c r="T304" s="116"/>
      <c r="U304" s="116"/>
      <c r="V304" s="116"/>
      <c r="W304" s="116"/>
      <c r="X304" s="116"/>
      <c r="Y304" s="116"/>
      <c r="Z304" s="116"/>
      <c r="AA304" s="116"/>
      <c r="AB304" s="116"/>
      <c r="AC304" s="116"/>
      <c r="AD304" s="116"/>
      <c r="AE304" s="116"/>
      <c r="AF304" s="116"/>
      <c r="AG304" s="116"/>
      <c r="AH304" s="116"/>
      <c r="AI304" s="116"/>
      <c r="AJ304" s="116"/>
      <c r="AK304" s="116"/>
      <c r="AL304" s="116"/>
      <c r="AM304" s="116"/>
      <c r="AN304" s="116"/>
      <c r="AO304" s="116"/>
      <c r="AP304" s="116"/>
      <c r="AQ304" s="116"/>
      <c r="AR304" s="116"/>
      <c r="AS304" s="116"/>
      <c r="AT304" s="116"/>
      <c r="AU304" s="116"/>
      <c r="AV304" s="116"/>
      <c r="AW304" s="116"/>
      <c r="AX304" s="116"/>
      <c r="AY304" s="116"/>
      <c r="AZ304" s="116"/>
      <c r="BA304" s="116"/>
      <c r="BB304" s="116"/>
      <c r="BC304" s="116"/>
      <c r="BD304" s="116"/>
      <c r="BE304" s="116"/>
      <c r="BF304" s="116"/>
      <c r="BG304" s="116"/>
      <c r="BH304" s="116"/>
    </row>
    <row r="305" spans="1:60" ht="12.75" customHeight="1" x14ac:dyDescent="0.2">
      <c r="A305" s="114"/>
      <c r="B305" s="114"/>
      <c r="C305" s="104"/>
      <c r="D305" s="105" t="s">
        <v>145</v>
      </c>
      <c r="E305" s="105"/>
      <c r="F305" s="105"/>
      <c r="G305" s="105"/>
      <c r="H305" s="105"/>
      <c r="I305" s="105"/>
      <c r="J305" s="106"/>
      <c r="K305" s="107"/>
      <c r="L305" s="108">
        <v>381</v>
      </c>
      <c r="M305" s="109" t="s">
        <v>83</v>
      </c>
      <c r="N305" s="110">
        <v>10000</v>
      </c>
      <c r="O305" s="110">
        <f t="shared" si="8"/>
        <v>0</v>
      </c>
      <c r="P305" s="110">
        <v>10000</v>
      </c>
      <c r="Q305" s="111">
        <f t="shared" si="9"/>
        <v>100</v>
      </c>
      <c r="R305" s="116"/>
      <c r="S305" s="116"/>
      <c r="T305" s="116"/>
      <c r="U305" s="116"/>
      <c r="V305" s="116"/>
      <c r="W305" s="116"/>
      <c r="X305" s="116"/>
      <c r="Y305" s="116"/>
      <c r="Z305" s="116"/>
      <c r="AA305" s="116"/>
      <c r="AB305" s="116"/>
      <c r="AC305" s="116"/>
      <c r="AD305" s="116"/>
      <c r="AE305" s="116"/>
      <c r="AF305" s="116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116"/>
      <c r="AQ305" s="116"/>
      <c r="AR305" s="116"/>
      <c r="AS305" s="116"/>
      <c r="AT305" s="116"/>
      <c r="AU305" s="116"/>
      <c r="AV305" s="116"/>
      <c r="AW305" s="116"/>
      <c r="AX305" s="116"/>
      <c r="AY305" s="116"/>
      <c r="AZ305" s="116"/>
      <c r="BA305" s="116"/>
      <c r="BB305" s="116"/>
      <c r="BC305" s="116"/>
      <c r="BD305" s="116"/>
      <c r="BE305" s="116"/>
      <c r="BF305" s="116"/>
      <c r="BG305" s="116"/>
      <c r="BH305" s="116"/>
    </row>
    <row r="306" spans="1:60" ht="12.75" customHeight="1" x14ac:dyDescent="0.2">
      <c r="A306" s="114"/>
      <c r="B306" s="114"/>
      <c r="C306" s="88" t="s">
        <v>303</v>
      </c>
      <c r="D306" s="89">
        <v>1</v>
      </c>
      <c r="E306" s="89" t="s">
        <v>131</v>
      </c>
      <c r="F306" s="89"/>
      <c r="G306" s="89"/>
      <c r="H306" s="89"/>
      <c r="I306" s="89"/>
      <c r="J306" s="90" t="s">
        <v>131</v>
      </c>
      <c r="K306" s="117">
        <v>830</v>
      </c>
      <c r="L306" s="324" t="s">
        <v>304</v>
      </c>
      <c r="M306" s="324"/>
      <c r="N306" s="94">
        <f>N307</f>
        <v>5000</v>
      </c>
      <c r="O306" s="94">
        <f t="shared" si="8"/>
        <v>0</v>
      </c>
      <c r="P306" s="94">
        <v>5000</v>
      </c>
      <c r="Q306" s="95">
        <f t="shared" si="9"/>
        <v>100</v>
      </c>
      <c r="R306" s="116"/>
      <c r="S306" s="116"/>
      <c r="T306" s="116"/>
      <c r="U306" s="116"/>
      <c r="V306" s="116"/>
      <c r="W306" s="116"/>
      <c r="X306" s="116"/>
      <c r="Y306" s="116"/>
      <c r="Z306" s="116"/>
      <c r="AA306" s="116"/>
      <c r="AB306" s="116"/>
      <c r="AC306" s="116"/>
      <c r="AD306" s="116"/>
      <c r="AE306" s="116"/>
      <c r="AF306" s="116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116"/>
      <c r="AQ306" s="116"/>
      <c r="AR306" s="116"/>
      <c r="AS306" s="116"/>
      <c r="AT306" s="116"/>
      <c r="AU306" s="116"/>
      <c r="AV306" s="116"/>
      <c r="AW306" s="116"/>
      <c r="AX306" s="116"/>
      <c r="AY306" s="116"/>
      <c r="AZ306" s="116"/>
      <c r="BA306" s="116"/>
      <c r="BB306" s="116"/>
      <c r="BC306" s="116"/>
      <c r="BD306" s="116"/>
      <c r="BE306" s="116"/>
      <c r="BF306" s="116"/>
      <c r="BG306" s="116"/>
      <c r="BH306" s="116"/>
    </row>
    <row r="307" spans="1:60" ht="12.75" customHeight="1" x14ac:dyDescent="0.2">
      <c r="A307" s="114"/>
      <c r="B307" s="114"/>
      <c r="C307" s="96"/>
      <c r="D307" s="97"/>
      <c r="E307" s="97"/>
      <c r="F307" s="97"/>
      <c r="G307" s="97"/>
      <c r="H307" s="97"/>
      <c r="I307" s="97"/>
      <c r="J307" s="98"/>
      <c r="K307" s="158">
        <v>830</v>
      </c>
      <c r="L307" s="100" t="s">
        <v>305</v>
      </c>
      <c r="M307" s="101"/>
      <c r="N307" s="102">
        <f>N308</f>
        <v>5000</v>
      </c>
      <c r="O307" s="102">
        <f t="shared" si="8"/>
        <v>0</v>
      </c>
      <c r="P307" s="102">
        <v>5000</v>
      </c>
      <c r="Q307" s="103">
        <f t="shared" si="9"/>
        <v>100</v>
      </c>
      <c r="R307" s="116"/>
      <c r="S307" s="116"/>
      <c r="T307" s="116"/>
      <c r="U307" s="116"/>
      <c r="V307" s="116"/>
      <c r="W307" s="116"/>
      <c r="X307" s="116"/>
      <c r="Y307" s="116"/>
      <c r="Z307" s="116"/>
      <c r="AA307" s="116"/>
      <c r="AB307" s="116"/>
      <c r="AC307" s="116"/>
      <c r="AD307" s="116"/>
      <c r="AE307" s="116"/>
      <c r="AF307" s="116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116"/>
      <c r="AQ307" s="116"/>
      <c r="AR307" s="116"/>
      <c r="AS307" s="116"/>
      <c r="AT307" s="116"/>
      <c r="AU307" s="116"/>
      <c r="AV307" s="116"/>
      <c r="AW307" s="116"/>
      <c r="AX307" s="116"/>
      <c r="AY307" s="116"/>
      <c r="AZ307" s="116"/>
      <c r="BA307" s="116"/>
      <c r="BB307" s="116"/>
      <c r="BC307" s="116"/>
      <c r="BD307" s="116"/>
      <c r="BE307" s="116"/>
      <c r="BF307" s="116"/>
      <c r="BG307" s="116"/>
      <c r="BH307" s="116"/>
    </row>
    <row r="308" spans="1:60" ht="12.75" customHeight="1" x14ac:dyDescent="0.2">
      <c r="A308" s="114"/>
      <c r="B308" s="114"/>
      <c r="C308" s="104"/>
      <c r="D308" s="118"/>
      <c r="E308" s="118"/>
      <c r="F308" s="118"/>
      <c r="G308" s="118"/>
      <c r="H308" s="118"/>
      <c r="I308" s="118"/>
      <c r="J308" s="119"/>
      <c r="K308" s="107"/>
      <c r="L308" s="108">
        <v>3</v>
      </c>
      <c r="M308" s="109" t="s">
        <v>14</v>
      </c>
      <c r="N308" s="110">
        <f>N309</f>
        <v>5000</v>
      </c>
      <c r="O308" s="110">
        <f t="shared" si="8"/>
        <v>0</v>
      </c>
      <c r="P308" s="110">
        <v>5000</v>
      </c>
      <c r="Q308" s="111">
        <f t="shared" si="9"/>
        <v>100</v>
      </c>
      <c r="R308" s="116"/>
      <c r="S308" s="116"/>
      <c r="T308" s="116"/>
      <c r="U308" s="116"/>
      <c r="V308" s="116"/>
      <c r="W308" s="116"/>
      <c r="X308" s="116"/>
      <c r="Y308" s="116"/>
      <c r="Z308" s="116"/>
      <c r="AA308" s="116"/>
      <c r="AB308" s="116"/>
      <c r="AC308" s="116"/>
      <c r="AD308" s="116"/>
      <c r="AE308" s="116"/>
      <c r="AF308" s="116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116"/>
      <c r="AQ308" s="116"/>
      <c r="AR308" s="116"/>
      <c r="AS308" s="116"/>
      <c r="AT308" s="116"/>
      <c r="AU308" s="116"/>
      <c r="AV308" s="116"/>
      <c r="AW308" s="116"/>
      <c r="AX308" s="116"/>
      <c r="AY308" s="116"/>
      <c r="AZ308" s="116"/>
      <c r="BA308" s="116"/>
      <c r="BB308" s="116"/>
      <c r="BC308" s="116"/>
      <c r="BD308" s="116"/>
      <c r="BE308" s="116"/>
      <c r="BF308" s="116"/>
      <c r="BG308" s="116"/>
      <c r="BH308" s="116"/>
    </row>
    <row r="309" spans="1:60" ht="12.75" customHeight="1" x14ac:dyDescent="0.2">
      <c r="A309" s="114"/>
      <c r="B309" s="114"/>
      <c r="C309" s="104"/>
      <c r="D309" s="105">
        <v>1</v>
      </c>
      <c r="E309" s="105"/>
      <c r="F309" s="105"/>
      <c r="G309" s="105"/>
      <c r="H309" s="105"/>
      <c r="I309" s="105"/>
      <c r="J309" s="106"/>
      <c r="K309" s="107"/>
      <c r="L309" s="108">
        <v>38</v>
      </c>
      <c r="M309" s="109" t="s">
        <v>82</v>
      </c>
      <c r="N309" s="110">
        <f>N310</f>
        <v>5000</v>
      </c>
      <c r="O309" s="110">
        <f t="shared" si="8"/>
        <v>0</v>
      </c>
      <c r="P309" s="110">
        <v>5000</v>
      </c>
      <c r="Q309" s="111">
        <f t="shared" si="9"/>
        <v>100</v>
      </c>
      <c r="R309" s="116"/>
      <c r="S309" s="116"/>
      <c r="T309" s="116"/>
      <c r="U309" s="116"/>
      <c r="V309" s="116"/>
      <c r="W309" s="116"/>
      <c r="X309" s="116"/>
      <c r="Y309" s="116"/>
      <c r="Z309" s="116"/>
      <c r="AA309" s="116"/>
      <c r="AB309" s="116"/>
      <c r="AC309" s="116"/>
      <c r="AD309" s="116"/>
      <c r="AE309" s="116"/>
      <c r="AF309" s="116"/>
      <c r="AG309" s="116"/>
      <c r="AH309" s="116"/>
      <c r="AI309" s="116"/>
      <c r="AJ309" s="116"/>
      <c r="AK309" s="116"/>
      <c r="AL309" s="116"/>
      <c r="AM309" s="116"/>
      <c r="AN309" s="116"/>
      <c r="AO309" s="116"/>
      <c r="AP309" s="116"/>
      <c r="AQ309" s="116"/>
      <c r="AR309" s="116"/>
      <c r="AS309" s="116"/>
      <c r="AT309" s="116"/>
      <c r="AU309" s="116"/>
      <c r="AV309" s="116"/>
      <c r="AW309" s="116"/>
      <c r="AX309" s="116"/>
      <c r="AY309" s="116"/>
      <c r="AZ309" s="116"/>
      <c r="BA309" s="116"/>
      <c r="BB309" s="116"/>
      <c r="BC309" s="116"/>
      <c r="BD309" s="116"/>
      <c r="BE309" s="116"/>
      <c r="BF309" s="116"/>
      <c r="BG309" s="116"/>
      <c r="BH309" s="116"/>
    </row>
    <row r="310" spans="1:60" ht="12.75" customHeight="1" x14ac:dyDescent="0.2">
      <c r="A310" s="114"/>
      <c r="B310" s="114"/>
      <c r="C310" s="104"/>
      <c r="D310" s="115">
        <v>1</v>
      </c>
      <c r="E310" s="105"/>
      <c r="F310" s="105"/>
      <c r="G310" s="105"/>
      <c r="H310" s="105"/>
      <c r="I310" s="105"/>
      <c r="J310" s="106"/>
      <c r="K310" s="107"/>
      <c r="L310" s="108">
        <v>381</v>
      </c>
      <c r="M310" s="109" t="s">
        <v>83</v>
      </c>
      <c r="N310" s="110">
        <v>5000</v>
      </c>
      <c r="O310" s="110">
        <f t="shared" si="8"/>
        <v>0</v>
      </c>
      <c r="P310" s="110">
        <v>5000</v>
      </c>
      <c r="Q310" s="111">
        <f t="shared" si="9"/>
        <v>100</v>
      </c>
      <c r="R310" s="116"/>
      <c r="S310" s="116"/>
      <c r="T310" s="116"/>
      <c r="U310" s="116"/>
      <c r="V310" s="116"/>
      <c r="W310" s="116"/>
      <c r="X310" s="116"/>
      <c r="Y310" s="116"/>
      <c r="Z310" s="116"/>
      <c r="AA310" s="116"/>
      <c r="AB310" s="116"/>
      <c r="AC310" s="116"/>
      <c r="AD310" s="116"/>
      <c r="AE310" s="116"/>
      <c r="AF310" s="116"/>
      <c r="AG310" s="116"/>
      <c r="AH310" s="116"/>
      <c r="AI310" s="116"/>
      <c r="AJ310" s="116"/>
      <c r="AK310" s="116"/>
      <c r="AL310" s="116"/>
      <c r="AM310" s="116"/>
      <c r="AN310" s="116"/>
      <c r="AO310" s="116"/>
      <c r="AP310" s="116"/>
      <c r="AQ310" s="116"/>
      <c r="AR310" s="116"/>
      <c r="AS310" s="116"/>
      <c r="AT310" s="116"/>
      <c r="AU310" s="116"/>
      <c r="AV310" s="116"/>
      <c r="AW310" s="116"/>
      <c r="AX310" s="116"/>
      <c r="AY310" s="116"/>
      <c r="AZ310" s="116"/>
      <c r="BA310" s="116"/>
      <c r="BB310" s="116"/>
      <c r="BC310" s="116"/>
      <c r="BD310" s="116"/>
      <c r="BE310" s="116"/>
      <c r="BF310" s="116"/>
      <c r="BG310" s="116"/>
      <c r="BH310" s="116"/>
    </row>
    <row r="311" spans="1:60" ht="15.75" customHeight="1" x14ac:dyDescent="0.25">
      <c r="A311" s="83"/>
      <c r="B311" s="83" t="s">
        <v>129</v>
      </c>
      <c r="C311" s="83" t="s">
        <v>306</v>
      </c>
      <c r="D311" s="84">
        <v>1</v>
      </c>
      <c r="E311" s="84" t="s">
        <v>131</v>
      </c>
      <c r="F311" s="84"/>
      <c r="G311" s="84"/>
      <c r="H311" s="84" t="s">
        <v>131</v>
      </c>
      <c r="I311" s="84"/>
      <c r="J311" s="85" t="s">
        <v>131</v>
      </c>
      <c r="K311" s="83"/>
      <c r="L311" s="329" t="s">
        <v>307</v>
      </c>
      <c r="M311" s="329"/>
      <c r="N311" s="86">
        <f>N312+N317+N322</f>
        <v>25000</v>
      </c>
      <c r="O311" s="86">
        <f t="shared" si="8"/>
        <v>0</v>
      </c>
      <c r="P311" s="86">
        <f>P312+P317+P322</f>
        <v>25000</v>
      </c>
      <c r="Q311" s="87">
        <f t="shared" si="9"/>
        <v>100</v>
      </c>
      <c r="R311" s="116"/>
      <c r="S311" s="116"/>
      <c r="T311" s="116"/>
      <c r="U311" s="116"/>
      <c r="V311" s="116"/>
      <c r="W311" s="116"/>
      <c r="X311" s="116"/>
      <c r="Y311" s="116"/>
      <c r="Z311" s="116"/>
      <c r="AA311" s="116"/>
      <c r="AB311" s="116"/>
      <c r="AC311" s="116"/>
      <c r="AD311" s="116"/>
      <c r="AE311" s="116"/>
      <c r="AF311" s="116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116"/>
      <c r="AQ311" s="116"/>
      <c r="AR311" s="116"/>
      <c r="AS311" s="116"/>
      <c r="AT311" s="116"/>
      <c r="AU311" s="116"/>
      <c r="AV311" s="116"/>
      <c r="AW311" s="116"/>
      <c r="AX311" s="116"/>
      <c r="AY311" s="116"/>
      <c r="AZ311" s="116"/>
      <c r="BA311" s="116"/>
      <c r="BB311" s="116"/>
      <c r="BC311" s="116"/>
      <c r="BD311" s="116"/>
      <c r="BE311" s="116"/>
      <c r="BF311" s="116"/>
      <c r="BG311" s="116"/>
      <c r="BH311" s="116"/>
    </row>
    <row r="312" spans="1:60" ht="12.75" customHeight="1" x14ac:dyDescent="0.2">
      <c r="A312" s="91">
        <v>39</v>
      </c>
      <c r="B312" s="88" t="s">
        <v>129</v>
      </c>
      <c r="C312" s="88" t="s">
        <v>308</v>
      </c>
      <c r="D312" s="89">
        <v>1</v>
      </c>
      <c r="E312" s="89" t="s">
        <v>131</v>
      </c>
      <c r="F312" s="89" t="s">
        <v>131</v>
      </c>
      <c r="G312" s="89"/>
      <c r="H312" s="89" t="s">
        <v>131</v>
      </c>
      <c r="I312" s="89" t="s">
        <v>131</v>
      </c>
      <c r="J312" s="90" t="s">
        <v>131</v>
      </c>
      <c r="K312" s="117">
        <v>320</v>
      </c>
      <c r="L312" s="92" t="s">
        <v>309</v>
      </c>
      <c r="M312" s="93"/>
      <c r="N312" s="94">
        <f>N313</f>
        <v>15000</v>
      </c>
      <c r="O312" s="94">
        <f t="shared" si="8"/>
        <v>0</v>
      </c>
      <c r="P312" s="94">
        <v>15000</v>
      </c>
      <c r="Q312" s="95">
        <f t="shared" si="9"/>
        <v>100</v>
      </c>
    </row>
    <row r="313" spans="1:60" ht="12.75" customHeight="1" x14ac:dyDescent="0.2">
      <c r="A313" s="96"/>
      <c r="B313" s="96" t="s">
        <v>136</v>
      </c>
      <c r="C313" s="96"/>
      <c r="D313" s="97"/>
      <c r="E313" s="97"/>
      <c r="F313" s="97"/>
      <c r="G313" s="97"/>
      <c r="H313" s="97"/>
      <c r="I313" s="97"/>
      <c r="J313" s="98"/>
      <c r="K313" s="158">
        <v>320</v>
      </c>
      <c r="L313" s="100" t="s">
        <v>310</v>
      </c>
      <c r="M313" s="101"/>
      <c r="N313" s="102">
        <f>N314</f>
        <v>15000</v>
      </c>
      <c r="O313" s="102">
        <f t="shared" si="8"/>
        <v>0</v>
      </c>
      <c r="P313" s="102">
        <v>15000</v>
      </c>
      <c r="Q313" s="103">
        <f t="shared" si="9"/>
        <v>100</v>
      </c>
    </row>
    <row r="314" spans="1:60" ht="12.75" customHeight="1" x14ac:dyDescent="0.2">
      <c r="A314" s="104"/>
      <c r="B314" s="104" t="s">
        <v>138</v>
      </c>
      <c r="C314" s="104"/>
      <c r="D314" s="118"/>
      <c r="E314" s="118"/>
      <c r="F314" s="118"/>
      <c r="G314" s="118"/>
      <c r="H314" s="118"/>
      <c r="I314" s="118"/>
      <c r="J314" s="119"/>
      <c r="K314" s="107"/>
      <c r="L314" s="108">
        <v>3</v>
      </c>
      <c r="M314" s="109" t="s">
        <v>14</v>
      </c>
      <c r="N314" s="110">
        <f>N315</f>
        <v>15000</v>
      </c>
      <c r="O314" s="110">
        <f t="shared" si="8"/>
        <v>0</v>
      </c>
      <c r="P314" s="110">
        <v>15000</v>
      </c>
      <c r="Q314" s="111">
        <f t="shared" si="9"/>
        <v>100</v>
      </c>
    </row>
    <row r="315" spans="1:60" ht="12.75" customHeight="1" x14ac:dyDescent="0.2">
      <c r="A315" s="104"/>
      <c r="B315" s="104" t="s">
        <v>138</v>
      </c>
      <c r="C315" s="104"/>
      <c r="D315" s="105">
        <v>1</v>
      </c>
      <c r="E315" s="105"/>
      <c r="F315" s="105"/>
      <c r="G315" s="105"/>
      <c r="H315" s="105"/>
      <c r="I315" s="105"/>
      <c r="J315" s="106"/>
      <c r="K315" s="107"/>
      <c r="L315" s="108">
        <v>38</v>
      </c>
      <c r="M315" s="109" t="s">
        <v>82</v>
      </c>
      <c r="N315" s="110">
        <f>N316</f>
        <v>15000</v>
      </c>
      <c r="O315" s="110">
        <f t="shared" si="8"/>
        <v>0</v>
      </c>
      <c r="P315" s="110">
        <v>15000</v>
      </c>
      <c r="Q315" s="111">
        <f t="shared" si="9"/>
        <v>100</v>
      </c>
    </row>
    <row r="316" spans="1:60" ht="12.75" customHeight="1" x14ac:dyDescent="0.2">
      <c r="A316" s="114"/>
      <c r="B316" s="114" t="s">
        <v>138</v>
      </c>
      <c r="C316" s="104"/>
      <c r="D316" s="115">
        <v>1</v>
      </c>
      <c r="E316" s="105"/>
      <c r="F316" s="105"/>
      <c r="G316" s="105"/>
      <c r="H316" s="105"/>
      <c r="I316" s="105"/>
      <c r="J316" s="106"/>
      <c r="K316" s="107"/>
      <c r="L316" s="108">
        <v>381</v>
      </c>
      <c r="M316" s="109" t="s">
        <v>83</v>
      </c>
      <c r="N316" s="110">
        <v>15000</v>
      </c>
      <c r="O316" s="110">
        <f t="shared" si="8"/>
        <v>0</v>
      </c>
      <c r="P316" s="110">
        <v>15000</v>
      </c>
      <c r="Q316" s="111">
        <f t="shared" si="9"/>
        <v>100</v>
      </c>
    </row>
    <row r="317" spans="1:60" ht="12.75" customHeight="1" x14ac:dyDescent="0.2">
      <c r="A317" s="91">
        <v>49</v>
      </c>
      <c r="B317" s="88" t="s">
        <v>129</v>
      </c>
      <c r="C317" s="88" t="s">
        <v>311</v>
      </c>
      <c r="D317" s="89">
        <v>1</v>
      </c>
      <c r="E317" s="89" t="s">
        <v>131</v>
      </c>
      <c r="F317" s="89" t="s">
        <v>131</v>
      </c>
      <c r="G317" s="89"/>
      <c r="H317" s="89" t="s">
        <v>131</v>
      </c>
      <c r="I317" s="89" t="s">
        <v>131</v>
      </c>
      <c r="J317" s="90" t="s">
        <v>131</v>
      </c>
      <c r="K317" s="117">
        <v>360</v>
      </c>
      <c r="L317" s="92" t="s">
        <v>312</v>
      </c>
      <c r="M317" s="93"/>
      <c r="N317" s="94">
        <f>N318</f>
        <v>5000</v>
      </c>
      <c r="O317" s="94">
        <f t="shared" si="8"/>
        <v>0</v>
      </c>
      <c r="P317" s="94">
        <v>5000</v>
      </c>
      <c r="Q317" s="95">
        <f t="shared" si="9"/>
        <v>100</v>
      </c>
    </row>
    <row r="318" spans="1:60" ht="12.75" customHeight="1" x14ac:dyDescent="0.2">
      <c r="A318" s="96"/>
      <c r="B318" s="96" t="s">
        <v>136</v>
      </c>
      <c r="C318" s="96"/>
      <c r="D318" s="97"/>
      <c r="E318" s="97"/>
      <c r="F318" s="97"/>
      <c r="G318" s="97"/>
      <c r="H318" s="97"/>
      <c r="I318" s="97"/>
      <c r="J318" s="98"/>
      <c r="K318" s="158">
        <v>360</v>
      </c>
      <c r="L318" s="100" t="s">
        <v>313</v>
      </c>
      <c r="M318" s="101"/>
      <c r="N318" s="102">
        <f>N319</f>
        <v>5000</v>
      </c>
      <c r="O318" s="102">
        <f t="shared" si="8"/>
        <v>0</v>
      </c>
      <c r="P318" s="102">
        <v>5000</v>
      </c>
      <c r="Q318" s="103">
        <f t="shared" si="9"/>
        <v>100</v>
      </c>
    </row>
    <row r="319" spans="1:60" ht="12.75" customHeight="1" x14ac:dyDescent="0.2">
      <c r="A319" s="104"/>
      <c r="B319" s="104" t="s">
        <v>138</v>
      </c>
      <c r="C319" s="104"/>
      <c r="D319" s="118"/>
      <c r="E319" s="118"/>
      <c r="F319" s="118"/>
      <c r="G319" s="118"/>
      <c r="H319" s="118"/>
      <c r="I319" s="118"/>
      <c r="J319" s="119"/>
      <c r="K319" s="107"/>
      <c r="L319" s="108">
        <v>3</v>
      </c>
      <c r="M319" s="109" t="s">
        <v>14</v>
      </c>
      <c r="N319" s="110">
        <f>N320</f>
        <v>5000</v>
      </c>
      <c r="O319" s="110">
        <f t="shared" si="8"/>
        <v>0</v>
      </c>
      <c r="P319" s="110">
        <v>5000</v>
      </c>
      <c r="Q319" s="111">
        <f t="shared" si="9"/>
        <v>100</v>
      </c>
    </row>
    <row r="320" spans="1:60" ht="12.75" customHeight="1" x14ac:dyDescent="0.2">
      <c r="A320" s="104"/>
      <c r="B320" s="104" t="s">
        <v>138</v>
      </c>
      <c r="C320" s="104"/>
      <c r="D320" s="105">
        <v>1</v>
      </c>
      <c r="E320" s="105"/>
      <c r="F320" s="105"/>
      <c r="G320" s="105"/>
      <c r="H320" s="105"/>
      <c r="I320" s="105"/>
      <c r="J320" s="106"/>
      <c r="K320" s="107"/>
      <c r="L320" s="108">
        <v>38</v>
      </c>
      <c r="M320" s="109" t="s">
        <v>82</v>
      </c>
      <c r="N320" s="110">
        <f>N321</f>
        <v>5000</v>
      </c>
      <c r="O320" s="110">
        <f t="shared" si="8"/>
        <v>0</v>
      </c>
      <c r="P320" s="110">
        <v>5000</v>
      </c>
      <c r="Q320" s="111">
        <f t="shared" si="9"/>
        <v>100</v>
      </c>
    </row>
    <row r="321" spans="1:60" ht="12.75" customHeight="1" x14ac:dyDescent="0.2">
      <c r="A321" s="114"/>
      <c r="B321" s="114" t="s">
        <v>138</v>
      </c>
      <c r="C321" s="104"/>
      <c r="D321" s="115">
        <v>1</v>
      </c>
      <c r="E321" s="105"/>
      <c r="F321" s="105"/>
      <c r="G321" s="105"/>
      <c r="H321" s="105"/>
      <c r="I321" s="105"/>
      <c r="J321" s="106"/>
      <c r="K321" s="107"/>
      <c r="L321" s="108">
        <v>381</v>
      </c>
      <c r="M321" s="109" t="s">
        <v>83</v>
      </c>
      <c r="N321" s="110">
        <v>5000</v>
      </c>
      <c r="O321" s="110">
        <f t="shared" si="8"/>
        <v>0</v>
      </c>
      <c r="P321" s="110">
        <v>5000</v>
      </c>
      <c r="Q321" s="111">
        <f t="shared" si="9"/>
        <v>100</v>
      </c>
    </row>
    <row r="322" spans="1:60" ht="12.75" customHeight="1" x14ac:dyDescent="0.2">
      <c r="A322" s="114"/>
      <c r="B322" s="114"/>
      <c r="C322" s="88" t="s">
        <v>314</v>
      </c>
      <c r="D322" s="89">
        <v>1</v>
      </c>
      <c r="E322" s="89" t="s">
        <v>131</v>
      </c>
      <c r="F322" s="89" t="s">
        <v>131</v>
      </c>
      <c r="G322" s="89" t="s">
        <v>131</v>
      </c>
      <c r="H322" s="89" t="s">
        <v>131</v>
      </c>
      <c r="I322" s="89" t="s">
        <v>131</v>
      </c>
      <c r="J322" s="90" t="s">
        <v>131</v>
      </c>
      <c r="K322" s="147" t="s">
        <v>300</v>
      </c>
      <c r="L322" s="324" t="s">
        <v>315</v>
      </c>
      <c r="M322" s="324"/>
      <c r="N322" s="94">
        <f>N323</f>
        <v>5000</v>
      </c>
      <c r="O322" s="94">
        <f t="shared" si="8"/>
        <v>0</v>
      </c>
      <c r="P322" s="94">
        <v>5000</v>
      </c>
      <c r="Q322" s="95">
        <f t="shared" si="9"/>
        <v>100</v>
      </c>
    </row>
    <row r="323" spans="1:60" ht="12.75" customHeight="1" x14ac:dyDescent="0.2">
      <c r="A323" s="114"/>
      <c r="B323" s="114"/>
      <c r="C323" s="96"/>
      <c r="D323" s="97"/>
      <c r="E323" s="97"/>
      <c r="F323" s="97"/>
      <c r="G323" s="97"/>
      <c r="H323" s="97"/>
      <c r="I323" s="97"/>
      <c r="J323" s="98"/>
      <c r="K323" s="162" t="s">
        <v>300</v>
      </c>
      <c r="L323" s="100" t="s">
        <v>302</v>
      </c>
      <c r="M323" s="101"/>
      <c r="N323" s="102">
        <f>N324</f>
        <v>5000</v>
      </c>
      <c r="O323" s="102">
        <f t="shared" si="8"/>
        <v>0</v>
      </c>
      <c r="P323" s="102">
        <v>5000</v>
      </c>
      <c r="Q323" s="103">
        <f t="shared" si="9"/>
        <v>100</v>
      </c>
    </row>
    <row r="324" spans="1:60" ht="12.75" customHeight="1" x14ac:dyDescent="0.2">
      <c r="A324" s="114"/>
      <c r="B324" s="114"/>
      <c r="C324" s="104"/>
      <c r="D324" s="118"/>
      <c r="E324" s="118"/>
      <c r="F324" s="118"/>
      <c r="G324" s="118"/>
      <c r="H324" s="118"/>
      <c r="I324" s="118"/>
      <c r="J324" s="119"/>
      <c r="K324" s="107"/>
      <c r="L324" s="108">
        <v>3</v>
      </c>
      <c r="M324" s="109" t="s">
        <v>14</v>
      </c>
      <c r="N324" s="110">
        <f>N325</f>
        <v>5000</v>
      </c>
      <c r="O324" s="110">
        <f t="shared" si="8"/>
        <v>0</v>
      </c>
      <c r="P324" s="110">
        <v>5000</v>
      </c>
      <c r="Q324" s="111">
        <f t="shared" si="9"/>
        <v>100</v>
      </c>
      <c r="T324" s="47"/>
    </row>
    <row r="325" spans="1:60" ht="12.75" customHeight="1" x14ac:dyDescent="0.2">
      <c r="A325" s="114"/>
      <c r="B325" s="114"/>
      <c r="C325" s="104"/>
      <c r="D325" s="105">
        <v>1</v>
      </c>
      <c r="E325" s="105"/>
      <c r="F325" s="105"/>
      <c r="G325" s="105"/>
      <c r="H325" s="105"/>
      <c r="I325" s="105"/>
      <c r="J325" s="106"/>
      <c r="K325" s="107"/>
      <c r="L325" s="108">
        <v>38</v>
      </c>
      <c r="M325" s="109" t="s">
        <v>82</v>
      </c>
      <c r="N325" s="110">
        <f>N326</f>
        <v>5000</v>
      </c>
      <c r="O325" s="110">
        <f t="shared" si="8"/>
        <v>0</v>
      </c>
      <c r="P325" s="110">
        <v>5000</v>
      </c>
      <c r="Q325" s="111">
        <f t="shared" si="9"/>
        <v>100</v>
      </c>
    </row>
    <row r="326" spans="1:60" ht="12.75" customHeight="1" x14ac:dyDescent="0.2">
      <c r="A326" s="114"/>
      <c r="B326" s="114"/>
      <c r="C326" s="104"/>
      <c r="D326" s="105" t="s">
        <v>145</v>
      </c>
      <c r="E326" s="105"/>
      <c r="F326" s="105"/>
      <c r="G326" s="105"/>
      <c r="H326" s="105"/>
      <c r="I326" s="105"/>
      <c r="J326" s="106"/>
      <c r="K326" s="107"/>
      <c r="L326" s="108">
        <v>381</v>
      </c>
      <c r="M326" s="109" t="s">
        <v>83</v>
      </c>
      <c r="N326" s="110">
        <v>5000</v>
      </c>
      <c r="O326" s="110">
        <f t="shared" si="8"/>
        <v>0</v>
      </c>
      <c r="P326" s="110">
        <v>5000</v>
      </c>
      <c r="Q326" s="111">
        <f t="shared" si="9"/>
        <v>100</v>
      </c>
    </row>
    <row r="327" spans="1:60" ht="15.75" customHeight="1" x14ac:dyDescent="0.25">
      <c r="A327" s="83"/>
      <c r="B327" s="83" t="s">
        <v>129</v>
      </c>
      <c r="C327" s="83" t="s">
        <v>316</v>
      </c>
      <c r="D327" s="84">
        <v>1</v>
      </c>
      <c r="E327" s="84" t="s">
        <v>131</v>
      </c>
      <c r="F327" s="84"/>
      <c r="G327" s="84">
        <v>4</v>
      </c>
      <c r="H327" s="84" t="s">
        <v>131</v>
      </c>
      <c r="I327" s="84" t="s">
        <v>131</v>
      </c>
      <c r="J327" s="85" t="s">
        <v>131</v>
      </c>
      <c r="K327" s="83"/>
      <c r="L327" s="156" t="s">
        <v>317</v>
      </c>
      <c r="M327" s="157"/>
      <c r="N327" s="86">
        <f>N328+N333+N338+N343+N348+N353+N358+N363+N368+N373+N378+N383+N388+N393+N398</f>
        <v>6110000</v>
      </c>
      <c r="O327" s="86">
        <f t="shared" si="8"/>
        <v>-3180000</v>
      </c>
      <c r="P327" s="86">
        <f>P328+P333+P338+P358+P363+P368+P373+P398</f>
        <v>2930000</v>
      </c>
      <c r="Q327" s="87">
        <f t="shared" si="9"/>
        <v>47.954173486088379</v>
      </c>
    </row>
    <row r="328" spans="1:60" ht="12.75" customHeight="1" x14ac:dyDescent="0.2">
      <c r="A328" s="91">
        <v>50</v>
      </c>
      <c r="B328" s="88" t="s">
        <v>129</v>
      </c>
      <c r="C328" s="88" t="s">
        <v>318</v>
      </c>
      <c r="D328" s="89">
        <v>1</v>
      </c>
      <c r="E328" s="89"/>
      <c r="F328" s="89"/>
      <c r="G328" s="89">
        <v>4</v>
      </c>
      <c r="H328" s="89"/>
      <c r="I328" s="89"/>
      <c r="J328" s="90"/>
      <c r="K328" s="117">
        <v>911</v>
      </c>
      <c r="L328" s="324" t="s">
        <v>319</v>
      </c>
      <c r="M328" s="324"/>
      <c r="N328" s="94">
        <f>N329</f>
        <v>2500000</v>
      </c>
      <c r="O328" s="94">
        <f t="shared" ref="O328:O391" si="10">P328-N328</f>
        <v>-600000</v>
      </c>
      <c r="P328" s="94">
        <v>1900000</v>
      </c>
      <c r="Q328" s="95">
        <f t="shared" si="9"/>
        <v>76</v>
      </c>
      <c r="R328" s="112"/>
      <c r="S328" s="112"/>
      <c r="T328" s="112"/>
      <c r="U328" s="112"/>
      <c r="V328" s="112"/>
      <c r="W328" s="112"/>
      <c r="X328" s="112"/>
      <c r="Y328" s="112"/>
      <c r="Z328" s="112"/>
      <c r="AA328" s="112"/>
      <c r="AB328" s="112"/>
      <c r="AC328" s="112"/>
      <c r="AD328" s="112"/>
      <c r="AE328" s="112"/>
      <c r="AF328" s="112"/>
      <c r="AG328" s="112"/>
      <c r="AH328" s="112"/>
      <c r="AI328" s="112"/>
      <c r="AJ328" s="112"/>
      <c r="AK328" s="112"/>
      <c r="AL328" s="112"/>
      <c r="AM328" s="112"/>
      <c r="AN328" s="112"/>
      <c r="AO328" s="112"/>
      <c r="AP328" s="112"/>
      <c r="AQ328" s="112"/>
      <c r="AR328" s="112"/>
      <c r="AS328" s="112"/>
      <c r="AT328" s="112"/>
      <c r="AU328" s="112"/>
      <c r="AV328" s="112"/>
      <c r="AW328" s="112"/>
      <c r="AX328" s="112"/>
      <c r="AY328" s="112"/>
      <c r="AZ328" s="112"/>
      <c r="BA328" s="112"/>
      <c r="BB328" s="112"/>
      <c r="BC328" s="112"/>
      <c r="BD328" s="112"/>
      <c r="BE328" s="112"/>
      <c r="BF328" s="112"/>
      <c r="BG328" s="112"/>
      <c r="BH328" s="112"/>
    </row>
    <row r="329" spans="1:60" ht="12.75" customHeight="1" x14ac:dyDescent="0.2">
      <c r="A329" s="96"/>
      <c r="B329" s="96" t="s">
        <v>136</v>
      </c>
      <c r="C329" s="96"/>
      <c r="D329" s="97"/>
      <c r="E329" s="97"/>
      <c r="F329" s="97"/>
      <c r="G329" s="97"/>
      <c r="H329" s="97"/>
      <c r="I329" s="97"/>
      <c r="J329" s="98"/>
      <c r="K329" s="158">
        <v>911</v>
      </c>
      <c r="L329" s="100" t="s">
        <v>320</v>
      </c>
      <c r="M329" s="101"/>
      <c r="N329" s="102">
        <f>N330</f>
        <v>2500000</v>
      </c>
      <c r="O329" s="102">
        <f t="shared" si="10"/>
        <v>-600000</v>
      </c>
      <c r="P329" s="102">
        <v>1900000</v>
      </c>
      <c r="Q329" s="103">
        <f t="shared" ref="Q329:Q392" si="11">P329/N329*100</f>
        <v>76</v>
      </c>
    </row>
    <row r="330" spans="1:60" ht="12.75" customHeight="1" x14ac:dyDescent="0.2">
      <c r="A330" s="104"/>
      <c r="B330" s="104" t="s">
        <v>138</v>
      </c>
      <c r="C330" s="104"/>
      <c r="D330" s="118"/>
      <c r="E330" s="118"/>
      <c r="F330" s="118"/>
      <c r="G330" s="118"/>
      <c r="H330" s="118"/>
      <c r="I330" s="118"/>
      <c r="J330" s="119"/>
      <c r="K330" s="107"/>
      <c r="L330" s="108">
        <v>4</v>
      </c>
      <c r="M330" s="109" t="s">
        <v>321</v>
      </c>
      <c r="N330" s="110">
        <f>N331</f>
        <v>2500000</v>
      </c>
      <c r="O330" s="110">
        <f t="shared" si="10"/>
        <v>-600000</v>
      </c>
      <c r="P330" s="153">
        <v>1900000</v>
      </c>
      <c r="Q330" s="111">
        <f t="shared" si="11"/>
        <v>76</v>
      </c>
      <c r="R330" s="112"/>
      <c r="S330" s="112"/>
      <c r="T330" s="112"/>
      <c r="U330" s="112"/>
      <c r="V330" s="112"/>
      <c r="W330" s="112"/>
      <c r="X330" s="112"/>
      <c r="Y330" s="112"/>
      <c r="Z330" s="112"/>
      <c r="AA330" s="112"/>
      <c r="AB330" s="112"/>
      <c r="AC330" s="112"/>
      <c r="AD330" s="112"/>
      <c r="AE330" s="112"/>
      <c r="AF330" s="112"/>
      <c r="AG330" s="112"/>
      <c r="AH330" s="112"/>
      <c r="AI330" s="112"/>
      <c r="AJ330" s="112"/>
      <c r="AK330" s="112"/>
      <c r="AL330" s="112"/>
      <c r="AM330" s="112"/>
      <c r="AN330" s="112"/>
      <c r="AO330" s="112"/>
      <c r="AP330" s="112"/>
      <c r="AQ330" s="112"/>
      <c r="AR330" s="112"/>
      <c r="AS330" s="112"/>
      <c r="AT330" s="112"/>
      <c r="AU330" s="112"/>
      <c r="AV330" s="112"/>
      <c r="AW330" s="112"/>
      <c r="AX330" s="112"/>
      <c r="AY330" s="112"/>
      <c r="AZ330" s="112"/>
      <c r="BA330" s="112"/>
      <c r="BB330" s="112"/>
      <c r="BC330" s="112"/>
      <c r="BD330" s="112"/>
      <c r="BE330" s="112"/>
      <c r="BF330" s="112"/>
      <c r="BG330" s="112"/>
      <c r="BH330" s="112"/>
    </row>
    <row r="331" spans="1:60" ht="12.75" customHeight="1" x14ac:dyDescent="0.2">
      <c r="A331" s="104"/>
      <c r="B331" s="104" t="s">
        <v>138</v>
      </c>
      <c r="C331" s="104"/>
      <c r="D331" s="105">
        <v>1</v>
      </c>
      <c r="E331" s="105"/>
      <c r="F331" s="105"/>
      <c r="G331" s="105">
        <v>4</v>
      </c>
      <c r="H331" s="105"/>
      <c r="I331" s="105"/>
      <c r="J331" s="106"/>
      <c r="K331" s="107"/>
      <c r="L331" s="108">
        <v>42</v>
      </c>
      <c r="M331" s="109" t="s">
        <v>322</v>
      </c>
      <c r="N331" s="110">
        <f>N332</f>
        <v>2500000</v>
      </c>
      <c r="O331" s="110">
        <f t="shared" si="10"/>
        <v>-600000</v>
      </c>
      <c r="P331" s="153">
        <v>1900000</v>
      </c>
      <c r="Q331" s="111">
        <f t="shared" si="11"/>
        <v>76</v>
      </c>
      <c r="R331" s="112"/>
      <c r="S331" s="112"/>
      <c r="T331" s="112"/>
      <c r="U331" s="112"/>
      <c r="V331" s="112"/>
      <c r="W331" s="112"/>
      <c r="X331" s="112"/>
      <c r="Y331" s="112"/>
      <c r="Z331" s="112"/>
      <c r="AA331" s="112"/>
      <c r="AB331" s="112"/>
      <c r="AC331" s="112"/>
      <c r="AD331" s="112"/>
      <c r="AE331" s="112"/>
      <c r="AF331" s="112"/>
      <c r="AG331" s="112"/>
      <c r="AH331" s="112"/>
      <c r="AI331" s="112"/>
      <c r="AJ331" s="112"/>
      <c r="AK331" s="112"/>
      <c r="AL331" s="112"/>
      <c r="AM331" s="112"/>
      <c r="AN331" s="112"/>
      <c r="AO331" s="112"/>
      <c r="AP331" s="112"/>
      <c r="AQ331" s="112"/>
      <c r="AR331" s="112"/>
      <c r="AS331" s="112"/>
      <c r="AT331" s="112"/>
      <c r="AU331" s="112"/>
      <c r="AV331" s="112"/>
      <c r="AW331" s="112"/>
      <c r="AX331" s="112"/>
      <c r="AY331" s="112"/>
      <c r="AZ331" s="112"/>
      <c r="BA331" s="112"/>
      <c r="BB331" s="112"/>
      <c r="BC331" s="112"/>
      <c r="BD331" s="112"/>
      <c r="BE331" s="112"/>
      <c r="BF331" s="112"/>
      <c r="BG331" s="112"/>
      <c r="BH331" s="112"/>
    </row>
    <row r="332" spans="1:60" ht="12.75" customHeight="1" x14ac:dyDescent="0.2">
      <c r="A332" s="104"/>
      <c r="B332" s="104" t="s">
        <v>138</v>
      </c>
      <c r="C332" s="104"/>
      <c r="D332" s="105">
        <v>1</v>
      </c>
      <c r="E332" s="105"/>
      <c r="F332" s="105"/>
      <c r="G332" s="115">
        <v>4</v>
      </c>
      <c r="H332" s="105"/>
      <c r="I332" s="105"/>
      <c r="J332" s="106"/>
      <c r="K332" s="107"/>
      <c r="L332" s="108">
        <v>421</v>
      </c>
      <c r="M332" s="109" t="s">
        <v>90</v>
      </c>
      <c r="N332" s="110">
        <v>2500000</v>
      </c>
      <c r="O332" s="110">
        <f t="shared" si="10"/>
        <v>-600000</v>
      </c>
      <c r="P332" s="153">
        <v>1900000</v>
      </c>
      <c r="Q332" s="111">
        <f t="shared" si="11"/>
        <v>76</v>
      </c>
      <c r="R332" s="112"/>
      <c r="S332" s="112"/>
      <c r="T332" s="112"/>
      <c r="U332" s="112"/>
      <c r="V332" s="112"/>
      <c r="W332" s="112"/>
      <c r="X332" s="112"/>
      <c r="Y332" s="112"/>
      <c r="Z332" s="112"/>
      <c r="AA332" s="112"/>
      <c r="AB332" s="112"/>
      <c r="AC332" s="112"/>
      <c r="AD332" s="112"/>
      <c r="AE332" s="112"/>
      <c r="AF332" s="112"/>
      <c r="AG332" s="112"/>
      <c r="AH332" s="112"/>
      <c r="AI332" s="112"/>
      <c r="AJ332" s="112"/>
      <c r="AK332" s="112"/>
      <c r="AL332" s="112"/>
      <c r="AM332" s="112"/>
      <c r="AN332" s="112"/>
      <c r="AO332" s="112"/>
      <c r="AP332" s="112"/>
      <c r="AQ332" s="112"/>
      <c r="AR332" s="112"/>
      <c r="AS332" s="112"/>
      <c r="AT332" s="112"/>
      <c r="AU332" s="112"/>
      <c r="AV332" s="112"/>
      <c r="AW332" s="112"/>
      <c r="AX332" s="112"/>
      <c r="AY332" s="112"/>
      <c r="AZ332" s="112"/>
      <c r="BA332" s="112"/>
      <c r="BB332" s="112"/>
      <c r="BC332" s="112"/>
      <c r="BD332" s="112"/>
      <c r="BE332" s="112"/>
      <c r="BF332" s="112"/>
      <c r="BG332" s="112"/>
      <c r="BH332" s="112"/>
    </row>
    <row r="333" spans="1:60" ht="12.75" customHeight="1" x14ac:dyDescent="0.2">
      <c r="A333" s="104"/>
      <c r="B333" s="104"/>
      <c r="C333" s="88" t="s">
        <v>323</v>
      </c>
      <c r="D333" s="89">
        <v>1</v>
      </c>
      <c r="E333" s="89" t="s">
        <v>131</v>
      </c>
      <c r="F333" s="89"/>
      <c r="G333" s="89">
        <v>4</v>
      </c>
      <c r="H333" s="89" t="s">
        <v>131</v>
      </c>
      <c r="I333" s="89" t="s">
        <v>131</v>
      </c>
      <c r="J333" s="90" t="s">
        <v>131</v>
      </c>
      <c r="K333" s="117">
        <v>660</v>
      </c>
      <c r="L333" s="324" t="s">
        <v>324</v>
      </c>
      <c r="M333" s="324"/>
      <c r="N333" s="94">
        <f>N334</f>
        <v>700000</v>
      </c>
      <c r="O333" s="94">
        <f t="shared" si="10"/>
        <v>-200000</v>
      </c>
      <c r="P333" s="94">
        <v>500000</v>
      </c>
      <c r="Q333" s="95">
        <f t="shared" si="11"/>
        <v>71.428571428571431</v>
      </c>
      <c r="R333" s="112"/>
      <c r="S333" s="112"/>
      <c r="T333" s="112"/>
      <c r="U333" s="112"/>
      <c r="V333" s="112"/>
      <c r="W333" s="112"/>
      <c r="X333" s="112"/>
      <c r="Y333" s="112"/>
      <c r="Z333" s="112"/>
      <c r="AA333" s="112"/>
      <c r="AB333" s="112"/>
      <c r="AC333" s="112"/>
      <c r="AD333" s="112"/>
      <c r="AE333" s="112"/>
      <c r="AF333" s="112"/>
      <c r="AG333" s="112"/>
      <c r="AH333" s="112"/>
      <c r="AI333" s="112"/>
      <c r="AJ333" s="112"/>
      <c r="AK333" s="112"/>
      <c r="AL333" s="112"/>
      <c r="AM333" s="112"/>
      <c r="AN333" s="112"/>
      <c r="AO333" s="112"/>
      <c r="AP333" s="112"/>
      <c r="AQ333" s="112"/>
      <c r="AR333" s="112"/>
      <c r="AS333" s="112"/>
      <c r="AT333" s="112"/>
      <c r="AU333" s="112"/>
      <c r="AV333" s="112"/>
      <c r="AW333" s="112"/>
      <c r="AX333" s="112"/>
      <c r="AY333" s="112"/>
      <c r="AZ333" s="112"/>
      <c r="BA333" s="112"/>
      <c r="BB333" s="112"/>
      <c r="BC333" s="112"/>
      <c r="BD333" s="112"/>
      <c r="BE333" s="112"/>
      <c r="BF333" s="112"/>
      <c r="BG333" s="112"/>
      <c r="BH333" s="112"/>
    </row>
    <row r="334" spans="1:60" ht="12.75" customHeight="1" x14ac:dyDescent="0.2">
      <c r="A334" s="104"/>
      <c r="B334" s="104"/>
      <c r="C334" s="96"/>
      <c r="D334" s="97"/>
      <c r="E334" s="97"/>
      <c r="F334" s="97"/>
      <c r="G334" s="97"/>
      <c r="H334" s="97"/>
      <c r="I334" s="97"/>
      <c r="J334" s="98"/>
      <c r="K334" s="158">
        <v>660</v>
      </c>
      <c r="L334" s="100" t="s">
        <v>325</v>
      </c>
      <c r="M334" s="101"/>
      <c r="N334" s="102">
        <f>N335</f>
        <v>700000</v>
      </c>
      <c r="O334" s="102">
        <f t="shared" si="10"/>
        <v>-200000</v>
      </c>
      <c r="P334" s="102">
        <v>500000</v>
      </c>
      <c r="Q334" s="103">
        <f t="shared" si="11"/>
        <v>71.428571428571431</v>
      </c>
      <c r="R334" s="112"/>
      <c r="S334" s="112"/>
      <c r="T334" s="112"/>
      <c r="U334" s="112"/>
      <c r="V334" s="112"/>
      <c r="W334" s="112"/>
      <c r="X334" s="112"/>
      <c r="Y334" s="112"/>
      <c r="Z334" s="112"/>
      <c r="AA334" s="112"/>
      <c r="AB334" s="112"/>
      <c r="AC334" s="112"/>
      <c r="AD334" s="112"/>
      <c r="AE334" s="112"/>
      <c r="AF334" s="112"/>
      <c r="AG334" s="112"/>
      <c r="AH334" s="112"/>
      <c r="AI334" s="112"/>
      <c r="AJ334" s="112"/>
      <c r="AK334" s="112"/>
      <c r="AL334" s="112"/>
      <c r="AM334" s="112"/>
      <c r="AN334" s="112"/>
      <c r="AO334" s="112"/>
      <c r="AP334" s="112"/>
      <c r="AQ334" s="112"/>
      <c r="AR334" s="112"/>
      <c r="AS334" s="112"/>
      <c r="AT334" s="112"/>
      <c r="AU334" s="112"/>
      <c r="AV334" s="112"/>
      <c r="AW334" s="112"/>
      <c r="AX334" s="112"/>
      <c r="AY334" s="112"/>
      <c r="AZ334" s="112"/>
      <c r="BA334" s="112"/>
      <c r="BB334" s="112"/>
      <c r="BC334" s="112"/>
      <c r="BD334" s="112"/>
      <c r="BE334" s="112"/>
      <c r="BF334" s="112"/>
      <c r="BG334" s="112"/>
      <c r="BH334" s="112"/>
    </row>
    <row r="335" spans="1:60" ht="12.75" customHeight="1" x14ac:dyDescent="0.2">
      <c r="A335" s="104"/>
      <c r="B335" s="104"/>
      <c r="C335" s="104"/>
      <c r="D335" s="118"/>
      <c r="E335" s="118"/>
      <c r="F335" s="118"/>
      <c r="G335" s="118"/>
      <c r="H335" s="118"/>
      <c r="I335" s="118"/>
      <c r="J335" s="119"/>
      <c r="K335" s="107"/>
      <c r="L335" s="108">
        <v>4</v>
      </c>
      <c r="M335" s="109" t="s">
        <v>321</v>
      </c>
      <c r="N335" s="110">
        <f>N336</f>
        <v>700000</v>
      </c>
      <c r="O335" s="110">
        <f t="shared" si="10"/>
        <v>-200000</v>
      </c>
      <c r="P335" s="110">
        <v>500000</v>
      </c>
      <c r="Q335" s="111">
        <f t="shared" si="11"/>
        <v>71.428571428571431</v>
      </c>
      <c r="R335" s="112"/>
      <c r="S335" s="112"/>
      <c r="T335" s="112"/>
      <c r="U335" s="112"/>
      <c r="V335" s="112"/>
      <c r="W335" s="112"/>
      <c r="X335" s="112"/>
      <c r="Y335" s="112"/>
      <c r="Z335" s="112"/>
      <c r="AA335" s="112"/>
      <c r="AB335" s="112"/>
      <c r="AC335" s="112"/>
      <c r="AD335" s="112"/>
      <c r="AE335" s="112"/>
      <c r="AF335" s="112"/>
      <c r="AG335" s="112"/>
      <c r="AH335" s="112"/>
      <c r="AI335" s="112"/>
      <c r="AJ335" s="112"/>
      <c r="AK335" s="112"/>
      <c r="AL335" s="112"/>
      <c r="AM335" s="112"/>
      <c r="AN335" s="112"/>
      <c r="AO335" s="112"/>
      <c r="AP335" s="112"/>
      <c r="AQ335" s="112"/>
      <c r="AR335" s="112"/>
      <c r="AS335" s="112"/>
      <c r="AT335" s="112"/>
      <c r="AU335" s="112"/>
      <c r="AV335" s="112"/>
      <c r="AW335" s="112"/>
      <c r="AX335" s="112"/>
      <c r="AY335" s="112"/>
      <c r="AZ335" s="112"/>
      <c r="BA335" s="112"/>
      <c r="BB335" s="112"/>
      <c r="BC335" s="112"/>
      <c r="BD335" s="112"/>
      <c r="BE335" s="112"/>
      <c r="BF335" s="112"/>
      <c r="BG335" s="112"/>
      <c r="BH335" s="112"/>
    </row>
    <row r="336" spans="1:60" ht="12.75" customHeight="1" x14ac:dyDescent="0.2">
      <c r="A336" s="104"/>
      <c r="B336" s="104"/>
      <c r="C336" s="104"/>
      <c r="D336" s="105">
        <v>1</v>
      </c>
      <c r="E336" s="105"/>
      <c r="F336" s="105"/>
      <c r="G336" s="105">
        <v>4</v>
      </c>
      <c r="H336" s="105"/>
      <c r="I336" s="105"/>
      <c r="J336" s="106"/>
      <c r="K336" s="107"/>
      <c r="L336" s="108">
        <v>42</v>
      </c>
      <c r="M336" s="109" t="s">
        <v>322</v>
      </c>
      <c r="N336" s="110">
        <f>N337</f>
        <v>700000</v>
      </c>
      <c r="O336" s="110">
        <f t="shared" si="10"/>
        <v>-200000</v>
      </c>
      <c r="P336" s="110">
        <v>500000</v>
      </c>
      <c r="Q336" s="111">
        <f t="shared" si="11"/>
        <v>71.428571428571431</v>
      </c>
      <c r="R336" s="112"/>
      <c r="S336" s="112"/>
      <c r="T336" s="112"/>
      <c r="U336" s="112"/>
      <c r="V336" s="112"/>
      <c r="W336" s="112"/>
      <c r="X336" s="112"/>
      <c r="Y336" s="112"/>
      <c r="Z336" s="112"/>
      <c r="AA336" s="112"/>
      <c r="AB336" s="112"/>
      <c r="AC336" s="112"/>
      <c r="AD336" s="112"/>
      <c r="AE336" s="112"/>
      <c r="AF336" s="112"/>
      <c r="AG336" s="112"/>
      <c r="AH336" s="112"/>
      <c r="AI336" s="112"/>
      <c r="AJ336" s="112"/>
      <c r="AK336" s="112"/>
      <c r="AL336" s="112"/>
      <c r="AM336" s="112"/>
      <c r="AN336" s="112"/>
      <c r="AO336" s="112"/>
      <c r="AP336" s="112"/>
      <c r="AQ336" s="112"/>
      <c r="AR336" s="112"/>
      <c r="AS336" s="112"/>
      <c r="AT336" s="112"/>
      <c r="AU336" s="112"/>
      <c r="AV336" s="112"/>
      <c r="AW336" s="112"/>
      <c r="AX336" s="112"/>
      <c r="AY336" s="112"/>
      <c r="AZ336" s="112"/>
      <c r="BA336" s="112"/>
      <c r="BB336" s="112"/>
      <c r="BC336" s="112"/>
      <c r="BD336" s="112"/>
      <c r="BE336" s="112"/>
      <c r="BF336" s="112"/>
      <c r="BG336" s="112"/>
      <c r="BH336" s="112"/>
    </row>
    <row r="337" spans="1:60" ht="12.75" customHeight="1" x14ac:dyDescent="0.2">
      <c r="A337" s="104"/>
      <c r="B337" s="104"/>
      <c r="C337" s="104"/>
      <c r="D337" s="115">
        <v>1</v>
      </c>
      <c r="E337" s="105"/>
      <c r="F337" s="105"/>
      <c r="G337" s="115">
        <v>4</v>
      </c>
      <c r="H337" s="105"/>
      <c r="I337" s="105"/>
      <c r="J337" s="106"/>
      <c r="K337" s="107"/>
      <c r="L337" s="108">
        <v>421</v>
      </c>
      <c r="M337" s="109" t="s">
        <v>90</v>
      </c>
      <c r="N337" s="110">
        <v>700000</v>
      </c>
      <c r="O337" s="110">
        <f t="shared" si="10"/>
        <v>-200000</v>
      </c>
      <c r="P337" s="110">
        <v>500000</v>
      </c>
      <c r="Q337" s="111">
        <f t="shared" si="11"/>
        <v>71.428571428571431</v>
      </c>
      <c r="R337" s="112"/>
      <c r="S337" s="112"/>
      <c r="T337" s="112"/>
      <c r="U337" s="112"/>
      <c r="V337" s="112"/>
      <c r="W337" s="112"/>
      <c r="X337" s="112"/>
      <c r="Y337" s="112"/>
      <c r="Z337" s="112"/>
      <c r="AA337" s="112"/>
      <c r="AB337" s="112"/>
      <c r="AC337" s="112"/>
      <c r="AD337" s="112"/>
      <c r="AE337" s="112"/>
      <c r="AF337" s="112"/>
      <c r="AG337" s="112"/>
      <c r="AH337" s="112"/>
      <c r="AI337" s="112"/>
      <c r="AJ337" s="112"/>
      <c r="AK337" s="112"/>
      <c r="AL337" s="112"/>
      <c r="AM337" s="112"/>
      <c r="AN337" s="112"/>
      <c r="AO337" s="112"/>
      <c r="AP337" s="112"/>
      <c r="AQ337" s="112"/>
      <c r="AR337" s="112"/>
      <c r="AS337" s="112"/>
      <c r="AT337" s="112"/>
      <c r="AU337" s="112"/>
      <c r="AV337" s="112"/>
      <c r="AW337" s="112"/>
      <c r="AX337" s="112"/>
      <c r="AY337" s="112"/>
      <c r="AZ337" s="112"/>
      <c r="BA337" s="112"/>
      <c r="BB337" s="112"/>
      <c r="BC337" s="112"/>
      <c r="BD337" s="112"/>
      <c r="BE337" s="112"/>
      <c r="BF337" s="112"/>
      <c r="BG337" s="112"/>
      <c r="BH337" s="112"/>
    </row>
    <row r="338" spans="1:60" ht="12.75" customHeight="1" x14ac:dyDescent="0.2">
      <c r="A338" s="104"/>
      <c r="B338" s="104"/>
      <c r="C338" s="88" t="s">
        <v>326</v>
      </c>
      <c r="D338" s="89">
        <v>1</v>
      </c>
      <c r="E338" s="89" t="s">
        <v>131</v>
      </c>
      <c r="F338" s="89"/>
      <c r="G338" s="89">
        <v>4</v>
      </c>
      <c r="H338" s="89" t="s">
        <v>131</v>
      </c>
      <c r="I338" s="89" t="s">
        <v>131</v>
      </c>
      <c r="J338" s="90" t="s">
        <v>131</v>
      </c>
      <c r="K338" s="117">
        <v>630</v>
      </c>
      <c r="L338" s="324" t="s">
        <v>327</v>
      </c>
      <c r="M338" s="324"/>
      <c r="N338" s="94">
        <f>N339</f>
        <v>300000</v>
      </c>
      <c r="O338" s="94">
        <f t="shared" si="10"/>
        <v>-250000</v>
      </c>
      <c r="P338" s="94">
        <v>50000</v>
      </c>
      <c r="Q338" s="95">
        <f t="shared" si="11"/>
        <v>16.666666666666664</v>
      </c>
      <c r="R338" s="112"/>
      <c r="S338" s="112"/>
      <c r="T338" s="112"/>
      <c r="U338" s="112"/>
      <c r="V338" s="112"/>
      <c r="W338" s="112"/>
      <c r="X338" s="112"/>
      <c r="Y338" s="112"/>
      <c r="Z338" s="112"/>
      <c r="AA338" s="112"/>
      <c r="AB338" s="112"/>
      <c r="AC338" s="112"/>
      <c r="AD338" s="112"/>
      <c r="AE338" s="112"/>
      <c r="AF338" s="112"/>
      <c r="AG338" s="112"/>
      <c r="AH338" s="112"/>
      <c r="AI338" s="112"/>
      <c r="AJ338" s="112"/>
      <c r="AK338" s="112"/>
      <c r="AL338" s="112"/>
      <c r="AM338" s="112"/>
      <c r="AN338" s="112"/>
      <c r="AO338" s="112"/>
      <c r="AP338" s="112"/>
      <c r="AQ338" s="112"/>
      <c r="AR338" s="112"/>
      <c r="AS338" s="112"/>
      <c r="AT338" s="112"/>
      <c r="AU338" s="112"/>
      <c r="AV338" s="112"/>
      <c r="AW338" s="112"/>
      <c r="AX338" s="112"/>
      <c r="AY338" s="112"/>
      <c r="AZ338" s="112"/>
      <c r="BA338" s="112"/>
      <c r="BB338" s="112"/>
      <c r="BC338" s="112"/>
      <c r="BD338" s="112"/>
      <c r="BE338" s="112"/>
      <c r="BF338" s="112"/>
      <c r="BG338" s="112"/>
      <c r="BH338" s="112"/>
    </row>
    <row r="339" spans="1:60" ht="12.75" customHeight="1" x14ac:dyDescent="0.2">
      <c r="A339" s="104"/>
      <c r="B339" s="104"/>
      <c r="C339" s="96"/>
      <c r="D339" s="97"/>
      <c r="E339" s="97"/>
      <c r="F339" s="97"/>
      <c r="G339" s="97"/>
      <c r="H339" s="97"/>
      <c r="I339" s="97"/>
      <c r="J339" s="98"/>
      <c r="K339" s="158">
        <v>630</v>
      </c>
      <c r="L339" s="100" t="s">
        <v>328</v>
      </c>
      <c r="M339" s="101"/>
      <c r="N339" s="102">
        <f>N340</f>
        <v>300000</v>
      </c>
      <c r="O339" s="102">
        <f t="shared" si="10"/>
        <v>-250000</v>
      </c>
      <c r="P339" s="102">
        <v>50000</v>
      </c>
      <c r="Q339" s="103">
        <f t="shared" si="11"/>
        <v>16.666666666666664</v>
      </c>
      <c r="R339" s="112"/>
      <c r="S339" s="112"/>
      <c r="T339" s="112"/>
      <c r="U339" s="112"/>
      <c r="V339" s="112"/>
      <c r="W339" s="112"/>
      <c r="X339" s="112"/>
      <c r="Y339" s="112"/>
      <c r="Z339" s="112"/>
      <c r="AA339" s="112"/>
      <c r="AB339" s="112"/>
      <c r="AC339" s="112"/>
      <c r="AD339" s="112"/>
      <c r="AE339" s="112"/>
      <c r="AF339" s="112"/>
      <c r="AG339" s="112"/>
      <c r="AH339" s="112"/>
      <c r="AI339" s="112"/>
      <c r="AJ339" s="112"/>
      <c r="AK339" s="112"/>
      <c r="AL339" s="112"/>
      <c r="AM339" s="112"/>
      <c r="AN339" s="112"/>
      <c r="AO339" s="112"/>
      <c r="AP339" s="112"/>
      <c r="AQ339" s="112"/>
      <c r="AR339" s="112"/>
      <c r="AS339" s="112"/>
      <c r="AT339" s="112"/>
      <c r="AU339" s="112"/>
      <c r="AV339" s="112"/>
      <c r="AW339" s="112"/>
      <c r="AX339" s="112"/>
      <c r="AY339" s="112"/>
      <c r="AZ339" s="112"/>
      <c r="BA339" s="112"/>
      <c r="BB339" s="112"/>
      <c r="BC339" s="112"/>
      <c r="BD339" s="112"/>
      <c r="BE339" s="112"/>
      <c r="BF339" s="112"/>
      <c r="BG339" s="112"/>
      <c r="BH339" s="112"/>
    </row>
    <row r="340" spans="1:60" ht="12.75" customHeight="1" x14ac:dyDescent="0.2">
      <c r="A340" s="104"/>
      <c r="B340" s="104"/>
      <c r="C340" s="104"/>
      <c r="D340" s="118"/>
      <c r="E340" s="118"/>
      <c r="F340" s="118"/>
      <c r="G340" s="118"/>
      <c r="H340" s="118"/>
      <c r="I340" s="118"/>
      <c r="J340" s="119"/>
      <c r="K340" s="107"/>
      <c r="L340" s="108">
        <v>4</v>
      </c>
      <c r="M340" s="109" t="s">
        <v>321</v>
      </c>
      <c r="N340" s="110">
        <f>N341</f>
        <v>300000</v>
      </c>
      <c r="O340" s="110">
        <f t="shared" si="10"/>
        <v>-250000</v>
      </c>
      <c r="P340" s="110">
        <v>50000</v>
      </c>
      <c r="Q340" s="111">
        <f t="shared" si="11"/>
        <v>16.666666666666664</v>
      </c>
      <c r="R340" s="112"/>
      <c r="S340" s="112"/>
      <c r="T340" s="112"/>
      <c r="U340" s="112"/>
      <c r="V340" s="112"/>
      <c r="W340" s="112"/>
      <c r="X340" s="112"/>
      <c r="Y340" s="112"/>
      <c r="Z340" s="112"/>
      <c r="AA340" s="112"/>
      <c r="AB340" s="112"/>
      <c r="AC340" s="112"/>
      <c r="AD340" s="112"/>
      <c r="AE340" s="112"/>
      <c r="AF340" s="112"/>
      <c r="AG340" s="112"/>
      <c r="AH340" s="112"/>
      <c r="AI340" s="112"/>
      <c r="AJ340" s="112"/>
      <c r="AK340" s="112"/>
      <c r="AL340" s="112"/>
      <c r="AM340" s="112"/>
      <c r="AN340" s="112"/>
      <c r="AO340" s="112"/>
      <c r="AP340" s="112"/>
      <c r="AQ340" s="112"/>
      <c r="AR340" s="112"/>
      <c r="AS340" s="112"/>
      <c r="AT340" s="112"/>
      <c r="AU340" s="112"/>
      <c r="AV340" s="112"/>
      <c r="AW340" s="112"/>
      <c r="AX340" s="112"/>
      <c r="AY340" s="112"/>
      <c r="AZ340" s="112"/>
      <c r="BA340" s="112"/>
      <c r="BB340" s="112"/>
      <c r="BC340" s="112"/>
      <c r="BD340" s="112"/>
      <c r="BE340" s="112"/>
      <c r="BF340" s="112"/>
      <c r="BG340" s="112"/>
      <c r="BH340" s="112"/>
    </row>
    <row r="341" spans="1:60" ht="12.75" customHeight="1" x14ac:dyDescent="0.2">
      <c r="A341" s="104"/>
      <c r="B341" s="104"/>
      <c r="C341" s="104"/>
      <c r="D341" s="105">
        <v>1</v>
      </c>
      <c r="E341" s="105"/>
      <c r="F341" s="105"/>
      <c r="G341" s="105">
        <v>4</v>
      </c>
      <c r="H341" s="105"/>
      <c r="I341" s="105"/>
      <c r="J341" s="106"/>
      <c r="K341" s="107"/>
      <c r="L341" s="108">
        <v>42</v>
      </c>
      <c r="M341" s="109" t="s">
        <v>322</v>
      </c>
      <c r="N341" s="110">
        <f>N342</f>
        <v>300000</v>
      </c>
      <c r="O341" s="110">
        <f t="shared" si="10"/>
        <v>-250000</v>
      </c>
      <c r="P341" s="110">
        <v>50000</v>
      </c>
      <c r="Q341" s="111">
        <f t="shared" si="11"/>
        <v>16.666666666666664</v>
      </c>
      <c r="R341" s="112"/>
      <c r="S341" s="112"/>
      <c r="T341" s="112"/>
      <c r="U341" s="112"/>
      <c r="V341" s="112"/>
      <c r="W341" s="112"/>
      <c r="X341" s="112"/>
      <c r="Y341" s="112"/>
      <c r="Z341" s="112"/>
      <c r="AA341" s="112"/>
      <c r="AB341" s="112"/>
      <c r="AC341" s="112"/>
      <c r="AD341" s="112"/>
      <c r="AE341" s="112"/>
      <c r="AF341" s="112"/>
      <c r="AG341" s="112"/>
      <c r="AH341" s="112"/>
      <c r="AI341" s="112"/>
      <c r="AJ341" s="112"/>
      <c r="AK341" s="112"/>
      <c r="AL341" s="112"/>
      <c r="AM341" s="112"/>
      <c r="AN341" s="112"/>
      <c r="AO341" s="112"/>
      <c r="AP341" s="112"/>
      <c r="AQ341" s="112"/>
      <c r="AR341" s="112"/>
      <c r="AS341" s="112"/>
      <c r="AT341" s="112"/>
      <c r="AU341" s="112"/>
      <c r="AV341" s="112"/>
      <c r="AW341" s="112"/>
      <c r="AX341" s="112"/>
      <c r="AY341" s="112"/>
      <c r="AZ341" s="112"/>
      <c r="BA341" s="112"/>
      <c r="BB341" s="112"/>
      <c r="BC341" s="112"/>
      <c r="BD341" s="112"/>
      <c r="BE341" s="112"/>
      <c r="BF341" s="112"/>
      <c r="BG341" s="112"/>
      <c r="BH341" s="112"/>
    </row>
    <row r="342" spans="1:60" ht="12.75" customHeight="1" x14ac:dyDescent="0.2">
      <c r="A342" s="104"/>
      <c r="B342" s="104"/>
      <c r="C342" s="104"/>
      <c r="D342" s="105">
        <v>1</v>
      </c>
      <c r="E342" s="105"/>
      <c r="F342" s="105"/>
      <c r="G342" s="115">
        <v>4</v>
      </c>
      <c r="H342" s="105"/>
      <c r="I342" s="105"/>
      <c r="J342" s="106"/>
      <c r="K342" s="107"/>
      <c r="L342" s="108">
        <v>421</v>
      </c>
      <c r="M342" s="109" t="s">
        <v>90</v>
      </c>
      <c r="N342" s="110">
        <v>300000</v>
      </c>
      <c r="O342" s="110">
        <f t="shared" si="10"/>
        <v>-250000</v>
      </c>
      <c r="P342" s="110">
        <v>50000</v>
      </c>
      <c r="Q342" s="111">
        <f t="shared" si="11"/>
        <v>16.666666666666664</v>
      </c>
      <c r="R342" s="112"/>
      <c r="S342" s="112"/>
      <c r="T342" s="112"/>
      <c r="U342" s="112"/>
      <c r="V342" s="112"/>
      <c r="W342" s="112"/>
      <c r="X342" s="112"/>
      <c r="Y342" s="112"/>
      <c r="Z342" s="112"/>
      <c r="AA342" s="112"/>
      <c r="AB342" s="112"/>
      <c r="AC342" s="112"/>
      <c r="AD342" s="112"/>
      <c r="AE342" s="112"/>
      <c r="AF342" s="112"/>
      <c r="AG342" s="112"/>
      <c r="AH342" s="112"/>
      <c r="AI342" s="112"/>
      <c r="AJ342" s="112"/>
      <c r="AK342" s="112"/>
      <c r="AL342" s="112"/>
      <c r="AM342" s="112"/>
      <c r="AN342" s="112"/>
      <c r="AO342" s="112"/>
      <c r="AP342" s="112"/>
      <c r="AQ342" s="112"/>
      <c r="AR342" s="112"/>
      <c r="AS342" s="112"/>
      <c r="AT342" s="112"/>
      <c r="AU342" s="112"/>
      <c r="AV342" s="112"/>
      <c r="AW342" s="112"/>
      <c r="AX342" s="112"/>
      <c r="AY342" s="112"/>
      <c r="AZ342" s="112"/>
      <c r="BA342" s="112"/>
      <c r="BB342" s="112"/>
      <c r="BC342" s="112"/>
      <c r="BD342" s="112"/>
      <c r="BE342" s="112"/>
      <c r="BF342" s="112"/>
      <c r="BG342" s="112"/>
      <c r="BH342" s="112"/>
    </row>
    <row r="343" spans="1:60" ht="12.75" customHeight="1" x14ac:dyDescent="0.2">
      <c r="A343" s="104"/>
      <c r="B343" s="104"/>
      <c r="C343" s="88" t="s">
        <v>329</v>
      </c>
      <c r="D343" s="89">
        <v>1</v>
      </c>
      <c r="E343" s="89" t="s">
        <v>131</v>
      </c>
      <c r="F343" s="89"/>
      <c r="G343" s="89">
        <v>4</v>
      </c>
      <c r="H343" s="89" t="s">
        <v>131</v>
      </c>
      <c r="I343" s="89" t="s">
        <v>131</v>
      </c>
      <c r="J343" s="90" t="s">
        <v>131</v>
      </c>
      <c r="K343" s="117">
        <v>630</v>
      </c>
      <c r="L343" s="324" t="s">
        <v>330</v>
      </c>
      <c r="M343" s="324"/>
      <c r="N343" s="94">
        <f>N344</f>
        <v>100000</v>
      </c>
      <c r="O343" s="94">
        <f t="shared" si="10"/>
        <v>-100000</v>
      </c>
      <c r="P343" s="94">
        <v>0</v>
      </c>
      <c r="Q343" s="95">
        <f t="shared" si="11"/>
        <v>0</v>
      </c>
      <c r="R343" s="112"/>
      <c r="S343" s="112"/>
      <c r="T343" s="112"/>
      <c r="U343" s="112"/>
      <c r="V343" s="112"/>
      <c r="W343" s="112"/>
      <c r="X343" s="112"/>
      <c r="Y343" s="112"/>
      <c r="Z343" s="112"/>
      <c r="AA343" s="112"/>
      <c r="AB343" s="112"/>
      <c r="AC343" s="112"/>
      <c r="AD343" s="112"/>
      <c r="AE343" s="112"/>
      <c r="AF343" s="112"/>
      <c r="AG343" s="112"/>
      <c r="AH343" s="112"/>
      <c r="AI343" s="112"/>
      <c r="AJ343" s="112"/>
      <c r="AK343" s="112"/>
      <c r="AL343" s="112"/>
      <c r="AM343" s="112"/>
      <c r="AN343" s="112"/>
      <c r="AO343" s="112"/>
      <c r="AP343" s="112"/>
      <c r="AQ343" s="112"/>
      <c r="AR343" s="112"/>
      <c r="AS343" s="112"/>
      <c r="AT343" s="112"/>
      <c r="AU343" s="112"/>
      <c r="AV343" s="112"/>
      <c r="AW343" s="112"/>
      <c r="AX343" s="112"/>
      <c r="AY343" s="112"/>
      <c r="AZ343" s="112"/>
      <c r="BA343" s="112"/>
      <c r="BB343" s="112"/>
      <c r="BC343" s="112"/>
      <c r="BD343" s="112"/>
      <c r="BE343" s="112"/>
      <c r="BF343" s="112"/>
      <c r="BG343" s="112"/>
      <c r="BH343" s="112"/>
    </row>
    <row r="344" spans="1:60" ht="12.75" customHeight="1" x14ac:dyDescent="0.2">
      <c r="A344" s="104"/>
      <c r="B344" s="104"/>
      <c r="C344" s="96"/>
      <c r="D344" s="97"/>
      <c r="E344" s="97"/>
      <c r="F344" s="97"/>
      <c r="G344" s="97"/>
      <c r="H344" s="97"/>
      <c r="I344" s="97"/>
      <c r="J344" s="98"/>
      <c r="K344" s="158">
        <v>630</v>
      </c>
      <c r="L344" s="100" t="s">
        <v>331</v>
      </c>
      <c r="M344" s="101"/>
      <c r="N344" s="102">
        <f>N345</f>
        <v>100000</v>
      </c>
      <c r="O344" s="102">
        <f t="shared" si="10"/>
        <v>-100000</v>
      </c>
      <c r="P344" s="102">
        <v>0</v>
      </c>
      <c r="Q344" s="103">
        <f t="shared" si="11"/>
        <v>0</v>
      </c>
      <c r="R344" s="112"/>
      <c r="S344" s="112"/>
      <c r="T344" s="112"/>
      <c r="U344" s="112"/>
      <c r="V344" s="112"/>
      <c r="W344" s="112"/>
      <c r="X344" s="112"/>
      <c r="Y344" s="112"/>
      <c r="Z344" s="112"/>
      <c r="AA344" s="112"/>
      <c r="AB344" s="112"/>
      <c r="AC344" s="112"/>
      <c r="AD344" s="112"/>
      <c r="AE344" s="112"/>
      <c r="AF344" s="112"/>
      <c r="AG344" s="112"/>
      <c r="AH344" s="112"/>
      <c r="AI344" s="112"/>
      <c r="AJ344" s="112"/>
      <c r="AK344" s="112"/>
      <c r="AL344" s="112"/>
      <c r="AM344" s="112"/>
      <c r="AN344" s="112"/>
      <c r="AO344" s="112"/>
      <c r="AP344" s="112"/>
      <c r="AQ344" s="112"/>
      <c r="AR344" s="112"/>
      <c r="AS344" s="112"/>
      <c r="AT344" s="112"/>
      <c r="AU344" s="112"/>
      <c r="AV344" s="112"/>
      <c r="AW344" s="112"/>
      <c r="AX344" s="112"/>
      <c r="AY344" s="112"/>
      <c r="AZ344" s="112"/>
      <c r="BA344" s="112"/>
      <c r="BB344" s="112"/>
      <c r="BC344" s="112"/>
      <c r="BD344" s="112"/>
      <c r="BE344" s="112"/>
      <c r="BF344" s="112"/>
      <c r="BG344" s="112"/>
      <c r="BH344" s="112"/>
    </row>
    <row r="345" spans="1:60" ht="12.75" customHeight="1" x14ac:dyDescent="0.2">
      <c r="A345" s="104"/>
      <c r="B345" s="104"/>
      <c r="C345" s="104"/>
      <c r="D345" s="118"/>
      <c r="E345" s="118"/>
      <c r="F345" s="118"/>
      <c r="G345" s="118"/>
      <c r="H345" s="118"/>
      <c r="I345" s="118"/>
      <c r="J345" s="119"/>
      <c r="K345" s="107"/>
      <c r="L345" s="108">
        <v>4</v>
      </c>
      <c r="M345" s="109" t="s">
        <v>321</v>
      </c>
      <c r="N345" s="110">
        <f>N346</f>
        <v>100000</v>
      </c>
      <c r="O345" s="110">
        <f t="shared" si="10"/>
        <v>-100000</v>
      </c>
      <c r="P345" s="110">
        <v>0</v>
      </c>
      <c r="Q345" s="111">
        <f t="shared" si="11"/>
        <v>0</v>
      </c>
      <c r="R345" s="112"/>
      <c r="S345" s="112"/>
      <c r="T345" s="112"/>
      <c r="U345" s="112"/>
      <c r="V345" s="112"/>
      <c r="W345" s="112"/>
      <c r="X345" s="112"/>
      <c r="Y345" s="112"/>
      <c r="Z345" s="112"/>
      <c r="AA345" s="112"/>
      <c r="AB345" s="112"/>
      <c r="AC345" s="112"/>
      <c r="AD345" s="112"/>
      <c r="AE345" s="112"/>
      <c r="AF345" s="112"/>
      <c r="AG345" s="112"/>
      <c r="AH345" s="112"/>
      <c r="AI345" s="112"/>
      <c r="AJ345" s="112"/>
      <c r="AK345" s="112"/>
      <c r="AL345" s="112"/>
      <c r="AM345" s="112"/>
      <c r="AN345" s="112"/>
      <c r="AO345" s="112"/>
      <c r="AP345" s="112"/>
      <c r="AQ345" s="112"/>
      <c r="AR345" s="112"/>
      <c r="AS345" s="112"/>
      <c r="AT345" s="112"/>
      <c r="AU345" s="112"/>
      <c r="AV345" s="112"/>
      <c r="AW345" s="112"/>
      <c r="AX345" s="112"/>
      <c r="AY345" s="112"/>
      <c r="AZ345" s="112"/>
      <c r="BA345" s="112"/>
      <c r="BB345" s="112"/>
      <c r="BC345" s="112"/>
      <c r="BD345" s="112"/>
      <c r="BE345" s="112"/>
      <c r="BF345" s="112"/>
      <c r="BG345" s="112"/>
      <c r="BH345" s="112"/>
    </row>
    <row r="346" spans="1:60" ht="12.75" customHeight="1" x14ac:dyDescent="0.2">
      <c r="A346" s="104"/>
      <c r="B346" s="104"/>
      <c r="C346" s="104"/>
      <c r="D346" s="105">
        <v>1</v>
      </c>
      <c r="E346" s="105"/>
      <c r="F346" s="105"/>
      <c r="G346" s="105">
        <v>4</v>
      </c>
      <c r="H346" s="105"/>
      <c r="I346" s="105"/>
      <c r="J346" s="106"/>
      <c r="K346" s="107"/>
      <c r="L346" s="108">
        <v>42</v>
      </c>
      <c r="M346" s="109" t="s">
        <v>322</v>
      </c>
      <c r="N346" s="110">
        <f>N347</f>
        <v>100000</v>
      </c>
      <c r="O346" s="110">
        <f t="shared" si="10"/>
        <v>-100000</v>
      </c>
      <c r="P346" s="110">
        <v>0</v>
      </c>
      <c r="Q346" s="111">
        <f t="shared" si="11"/>
        <v>0</v>
      </c>
      <c r="R346" s="112"/>
      <c r="S346" s="112"/>
      <c r="T346" s="112"/>
      <c r="U346" s="112"/>
      <c r="V346" s="112"/>
      <c r="W346" s="112"/>
      <c r="X346" s="112"/>
      <c r="Y346" s="112"/>
      <c r="Z346" s="112"/>
      <c r="AA346" s="112"/>
      <c r="AB346" s="112"/>
      <c r="AC346" s="112"/>
      <c r="AD346" s="112"/>
      <c r="AE346" s="112"/>
      <c r="AF346" s="112"/>
      <c r="AG346" s="112"/>
      <c r="AH346" s="112"/>
      <c r="AI346" s="112"/>
      <c r="AJ346" s="112"/>
      <c r="AK346" s="112"/>
      <c r="AL346" s="112"/>
      <c r="AM346" s="112"/>
      <c r="AN346" s="112"/>
      <c r="AO346" s="112"/>
      <c r="AP346" s="112"/>
      <c r="AQ346" s="112"/>
      <c r="AR346" s="112"/>
      <c r="AS346" s="112"/>
      <c r="AT346" s="112"/>
      <c r="AU346" s="112"/>
      <c r="AV346" s="112"/>
      <c r="AW346" s="112"/>
      <c r="AX346" s="112"/>
      <c r="AY346" s="112"/>
      <c r="AZ346" s="112"/>
      <c r="BA346" s="112"/>
      <c r="BB346" s="112"/>
      <c r="BC346" s="112"/>
      <c r="BD346" s="112"/>
      <c r="BE346" s="112"/>
      <c r="BF346" s="112"/>
      <c r="BG346" s="112"/>
      <c r="BH346" s="112"/>
    </row>
    <row r="347" spans="1:60" ht="12.75" customHeight="1" x14ac:dyDescent="0.2">
      <c r="A347" s="104"/>
      <c r="B347" s="104"/>
      <c r="C347" s="104"/>
      <c r="D347" s="105">
        <v>1</v>
      </c>
      <c r="E347" s="105"/>
      <c r="F347" s="105"/>
      <c r="G347" s="115">
        <v>4</v>
      </c>
      <c r="H347" s="105"/>
      <c r="I347" s="105"/>
      <c r="J347" s="106"/>
      <c r="K347" s="107"/>
      <c r="L347" s="108">
        <v>421</v>
      </c>
      <c r="M347" s="109" t="s">
        <v>90</v>
      </c>
      <c r="N347" s="110">
        <v>100000</v>
      </c>
      <c r="O347" s="110">
        <f t="shared" si="10"/>
        <v>-100000</v>
      </c>
      <c r="P347" s="110">
        <v>0</v>
      </c>
      <c r="Q347" s="111">
        <f t="shared" si="11"/>
        <v>0</v>
      </c>
      <c r="R347" s="112"/>
      <c r="S347" s="112"/>
      <c r="T347" s="112"/>
      <c r="U347" s="112"/>
      <c r="V347" s="112"/>
      <c r="W347" s="112"/>
      <c r="X347" s="112"/>
      <c r="Y347" s="112"/>
      <c r="Z347" s="112"/>
      <c r="AA347" s="112"/>
      <c r="AB347" s="112"/>
      <c r="AC347" s="112"/>
      <c r="AD347" s="112"/>
      <c r="AE347" s="112"/>
      <c r="AF347" s="112"/>
      <c r="AG347" s="112"/>
      <c r="AH347" s="112"/>
      <c r="AI347" s="112"/>
      <c r="AJ347" s="112"/>
      <c r="AK347" s="112"/>
      <c r="AL347" s="112"/>
      <c r="AM347" s="112"/>
      <c r="AN347" s="112"/>
      <c r="AO347" s="112"/>
      <c r="AP347" s="112"/>
      <c r="AQ347" s="112"/>
      <c r="AR347" s="112"/>
      <c r="AS347" s="112"/>
      <c r="AT347" s="112"/>
      <c r="AU347" s="112"/>
      <c r="AV347" s="112"/>
      <c r="AW347" s="112"/>
      <c r="AX347" s="112"/>
      <c r="AY347" s="112"/>
      <c r="AZ347" s="112"/>
      <c r="BA347" s="112"/>
      <c r="BB347" s="112"/>
      <c r="BC347" s="112"/>
      <c r="BD347" s="112"/>
      <c r="BE347" s="112"/>
      <c r="BF347" s="112"/>
      <c r="BG347" s="112"/>
      <c r="BH347" s="112"/>
    </row>
    <row r="348" spans="1:60" ht="12.75" customHeight="1" x14ac:dyDescent="0.2">
      <c r="A348" s="104"/>
      <c r="B348" s="104"/>
      <c r="C348" s="88" t="s">
        <v>332</v>
      </c>
      <c r="D348" s="89">
        <v>1</v>
      </c>
      <c r="E348" s="89" t="s">
        <v>131</v>
      </c>
      <c r="F348" s="89"/>
      <c r="G348" s="89">
        <v>4</v>
      </c>
      <c r="H348" s="89" t="s">
        <v>131</v>
      </c>
      <c r="I348" s="89" t="s">
        <v>131</v>
      </c>
      <c r="J348" s="90" t="s">
        <v>131</v>
      </c>
      <c r="K348" s="117">
        <v>451</v>
      </c>
      <c r="L348" s="92" t="s">
        <v>333</v>
      </c>
      <c r="M348" s="93" t="s">
        <v>334</v>
      </c>
      <c r="N348" s="94">
        <f>N349</f>
        <v>250000</v>
      </c>
      <c r="O348" s="94">
        <f t="shared" si="10"/>
        <v>-250000</v>
      </c>
      <c r="P348" s="94">
        <v>0</v>
      </c>
      <c r="Q348" s="95">
        <f t="shared" si="11"/>
        <v>0</v>
      </c>
      <c r="R348" s="112"/>
      <c r="S348" s="112"/>
      <c r="T348" s="112"/>
      <c r="U348" s="112"/>
      <c r="V348" s="112"/>
      <c r="W348" s="112"/>
      <c r="X348" s="112"/>
      <c r="Y348" s="112"/>
      <c r="Z348" s="112"/>
      <c r="AA348" s="112"/>
      <c r="AB348" s="112"/>
      <c r="AC348" s="112"/>
      <c r="AD348" s="112"/>
      <c r="AE348" s="112"/>
      <c r="AF348" s="112"/>
      <c r="AG348" s="112"/>
      <c r="AH348" s="112"/>
      <c r="AI348" s="112"/>
      <c r="AJ348" s="112"/>
      <c r="AK348" s="112"/>
      <c r="AL348" s="112"/>
      <c r="AM348" s="112"/>
      <c r="AN348" s="112"/>
      <c r="AO348" s="112"/>
      <c r="AP348" s="112"/>
      <c r="AQ348" s="112"/>
      <c r="AR348" s="112"/>
      <c r="AS348" s="112"/>
      <c r="AT348" s="112"/>
      <c r="AU348" s="112"/>
      <c r="AV348" s="112"/>
      <c r="AW348" s="112"/>
      <c r="AX348" s="112"/>
      <c r="AY348" s="112"/>
      <c r="AZ348" s="112"/>
      <c r="BA348" s="112"/>
      <c r="BB348" s="112"/>
      <c r="BC348" s="112"/>
      <c r="BD348" s="112"/>
      <c r="BE348" s="112"/>
      <c r="BF348" s="112"/>
      <c r="BG348" s="112"/>
      <c r="BH348" s="112"/>
    </row>
    <row r="349" spans="1:60" ht="12.75" customHeight="1" x14ac:dyDescent="0.2">
      <c r="A349" s="104"/>
      <c r="B349" s="104"/>
      <c r="C349" s="96"/>
      <c r="D349" s="97"/>
      <c r="E349" s="97"/>
      <c r="F349" s="97"/>
      <c r="G349" s="97"/>
      <c r="H349" s="97"/>
      <c r="I349" s="97"/>
      <c r="J349" s="98"/>
      <c r="K349" s="158">
        <v>451</v>
      </c>
      <c r="L349" s="100" t="s">
        <v>335</v>
      </c>
      <c r="M349" s="101"/>
      <c r="N349" s="102">
        <f>N350</f>
        <v>250000</v>
      </c>
      <c r="O349" s="102">
        <f t="shared" si="10"/>
        <v>-250000</v>
      </c>
      <c r="P349" s="102">
        <v>0</v>
      </c>
      <c r="Q349" s="103">
        <f t="shared" si="11"/>
        <v>0</v>
      </c>
      <c r="R349" s="112"/>
      <c r="S349" s="112"/>
      <c r="T349" s="112"/>
      <c r="U349" s="112"/>
      <c r="V349" s="112"/>
      <c r="W349" s="112"/>
      <c r="X349" s="112"/>
      <c r="Y349" s="112"/>
      <c r="Z349" s="112"/>
      <c r="AA349" s="112"/>
      <c r="AB349" s="112"/>
      <c r="AC349" s="112"/>
      <c r="AD349" s="112"/>
      <c r="AE349" s="112"/>
      <c r="AF349" s="112"/>
      <c r="AG349" s="112"/>
      <c r="AH349" s="112"/>
      <c r="AI349" s="112"/>
      <c r="AJ349" s="112"/>
      <c r="AK349" s="112"/>
      <c r="AL349" s="112"/>
      <c r="AM349" s="112"/>
      <c r="AN349" s="112"/>
      <c r="AO349" s="112"/>
      <c r="AP349" s="112"/>
      <c r="AQ349" s="112"/>
      <c r="AR349" s="112"/>
      <c r="AS349" s="112"/>
      <c r="AT349" s="112"/>
      <c r="AU349" s="112"/>
      <c r="AV349" s="112"/>
      <c r="AW349" s="112"/>
      <c r="AX349" s="112"/>
      <c r="AY349" s="112"/>
      <c r="AZ349" s="112"/>
      <c r="BA349" s="112"/>
      <c r="BB349" s="112"/>
      <c r="BC349" s="112"/>
      <c r="BD349" s="112"/>
      <c r="BE349" s="112"/>
      <c r="BF349" s="112"/>
      <c r="BG349" s="112"/>
      <c r="BH349" s="112"/>
    </row>
    <row r="350" spans="1:60" ht="12.75" customHeight="1" x14ac:dyDescent="0.2">
      <c r="A350" s="104"/>
      <c r="B350" s="104"/>
      <c r="C350" s="104"/>
      <c r="D350" s="118"/>
      <c r="E350" s="118"/>
      <c r="F350" s="118"/>
      <c r="G350" s="118"/>
      <c r="H350" s="118"/>
      <c r="I350" s="118"/>
      <c r="J350" s="119"/>
      <c r="K350" s="107"/>
      <c r="L350" s="108">
        <v>4</v>
      </c>
      <c r="M350" s="109" t="s">
        <v>321</v>
      </c>
      <c r="N350" s="110">
        <f>N351</f>
        <v>250000</v>
      </c>
      <c r="O350" s="110">
        <f t="shared" si="10"/>
        <v>-250000</v>
      </c>
      <c r="P350" s="110">
        <v>0</v>
      </c>
      <c r="Q350" s="111">
        <f t="shared" si="11"/>
        <v>0</v>
      </c>
      <c r="R350" s="112"/>
      <c r="S350" s="112"/>
      <c r="T350" s="112"/>
      <c r="U350" s="112"/>
      <c r="V350" s="112"/>
      <c r="W350" s="112"/>
      <c r="X350" s="112"/>
      <c r="Y350" s="112"/>
      <c r="Z350" s="112"/>
      <c r="AA350" s="112"/>
      <c r="AB350" s="112"/>
      <c r="AC350" s="112"/>
      <c r="AD350" s="112"/>
      <c r="AE350" s="112"/>
      <c r="AF350" s="112"/>
      <c r="AG350" s="112"/>
      <c r="AH350" s="112"/>
      <c r="AI350" s="112"/>
      <c r="AJ350" s="112"/>
      <c r="AK350" s="112"/>
      <c r="AL350" s="112"/>
      <c r="AM350" s="112"/>
      <c r="AN350" s="112"/>
      <c r="AO350" s="112"/>
      <c r="AP350" s="112"/>
      <c r="AQ350" s="112"/>
      <c r="AR350" s="112"/>
      <c r="AS350" s="112"/>
      <c r="AT350" s="112"/>
      <c r="AU350" s="112"/>
      <c r="AV350" s="112"/>
      <c r="AW350" s="112"/>
      <c r="AX350" s="112"/>
      <c r="AY350" s="112"/>
      <c r="AZ350" s="112"/>
      <c r="BA350" s="112"/>
      <c r="BB350" s="112"/>
      <c r="BC350" s="112"/>
      <c r="BD350" s="112"/>
      <c r="BE350" s="112"/>
      <c r="BF350" s="112"/>
      <c r="BG350" s="112"/>
      <c r="BH350" s="112"/>
    </row>
    <row r="351" spans="1:60" ht="12.75" customHeight="1" x14ac:dyDescent="0.2">
      <c r="A351" s="104"/>
      <c r="B351" s="104"/>
      <c r="C351" s="104"/>
      <c r="D351" s="105">
        <v>1</v>
      </c>
      <c r="E351" s="105"/>
      <c r="F351" s="105"/>
      <c r="G351" s="105">
        <v>4</v>
      </c>
      <c r="H351" s="105"/>
      <c r="I351" s="105"/>
      <c r="J351" s="106"/>
      <c r="K351" s="107"/>
      <c r="L351" s="108">
        <v>42</v>
      </c>
      <c r="M351" s="109" t="s">
        <v>322</v>
      </c>
      <c r="N351" s="110">
        <f>N352</f>
        <v>250000</v>
      </c>
      <c r="O351" s="110">
        <f t="shared" si="10"/>
        <v>-250000</v>
      </c>
      <c r="P351" s="110">
        <v>0</v>
      </c>
      <c r="Q351" s="111">
        <f t="shared" si="11"/>
        <v>0</v>
      </c>
      <c r="R351" s="112"/>
      <c r="S351" s="112"/>
      <c r="T351" s="112"/>
      <c r="U351" s="112"/>
      <c r="V351" s="112"/>
      <c r="W351" s="112"/>
      <c r="X351" s="112"/>
      <c r="Y351" s="112"/>
      <c r="Z351" s="112"/>
      <c r="AA351" s="112"/>
      <c r="AB351" s="112"/>
      <c r="AC351" s="112"/>
      <c r="AD351" s="112"/>
      <c r="AE351" s="112"/>
      <c r="AF351" s="112"/>
      <c r="AG351" s="112"/>
      <c r="AH351" s="112"/>
      <c r="AI351" s="112"/>
      <c r="AJ351" s="112"/>
      <c r="AK351" s="112"/>
      <c r="AL351" s="112"/>
      <c r="AM351" s="112"/>
      <c r="AN351" s="112"/>
      <c r="AO351" s="112"/>
      <c r="AP351" s="112"/>
      <c r="AQ351" s="112"/>
      <c r="AR351" s="112"/>
      <c r="AS351" s="112"/>
      <c r="AT351" s="112"/>
      <c r="AU351" s="112"/>
      <c r="AV351" s="112"/>
      <c r="AW351" s="112"/>
      <c r="AX351" s="112"/>
      <c r="AY351" s="112"/>
      <c r="AZ351" s="112"/>
      <c r="BA351" s="112"/>
      <c r="BB351" s="112"/>
      <c r="BC351" s="112"/>
      <c r="BD351" s="112"/>
      <c r="BE351" s="112"/>
      <c r="BF351" s="112"/>
      <c r="BG351" s="112"/>
      <c r="BH351" s="112"/>
    </row>
    <row r="352" spans="1:60" ht="12.75" customHeight="1" x14ac:dyDescent="0.2">
      <c r="A352" s="104"/>
      <c r="B352" s="104"/>
      <c r="C352" s="104"/>
      <c r="D352" s="105">
        <v>1</v>
      </c>
      <c r="E352" s="105"/>
      <c r="F352" s="105"/>
      <c r="G352" s="115">
        <v>4</v>
      </c>
      <c r="H352" s="105"/>
      <c r="I352" s="105"/>
      <c r="J352" s="106"/>
      <c r="K352" s="107"/>
      <c r="L352" s="108">
        <v>421</v>
      </c>
      <c r="M352" s="109" t="s">
        <v>90</v>
      </c>
      <c r="N352" s="110">
        <v>250000</v>
      </c>
      <c r="O352" s="110">
        <f t="shared" si="10"/>
        <v>-250000</v>
      </c>
      <c r="P352" s="110">
        <v>0</v>
      </c>
      <c r="Q352" s="111">
        <f t="shared" si="11"/>
        <v>0</v>
      </c>
      <c r="R352" s="112"/>
      <c r="S352" s="112"/>
      <c r="T352" s="112"/>
      <c r="U352" s="112"/>
      <c r="V352" s="112"/>
      <c r="W352" s="112"/>
      <c r="X352" s="112"/>
      <c r="Y352" s="112"/>
      <c r="Z352" s="112"/>
      <c r="AA352" s="112"/>
      <c r="AB352" s="112"/>
      <c r="AC352" s="112"/>
      <c r="AD352" s="112"/>
      <c r="AE352" s="112"/>
      <c r="AF352" s="112"/>
      <c r="AG352" s="112"/>
      <c r="AH352" s="112"/>
      <c r="AI352" s="112"/>
      <c r="AJ352" s="112"/>
      <c r="AK352" s="112"/>
      <c r="AL352" s="112"/>
      <c r="AM352" s="112"/>
      <c r="AN352" s="112"/>
      <c r="AO352" s="112"/>
      <c r="AP352" s="112"/>
      <c r="AQ352" s="112"/>
      <c r="AR352" s="112"/>
      <c r="AS352" s="112"/>
      <c r="AT352" s="112"/>
      <c r="AU352" s="112"/>
      <c r="AV352" s="112"/>
      <c r="AW352" s="112"/>
      <c r="AX352" s="112"/>
      <c r="AY352" s="112"/>
      <c r="AZ352" s="112"/>
      <c r="BA352" s="112"/>
      <c r="BB352" s="112"/>
      <c r="BC352" s="112"/>
      <c r="BD352" s="112"/>
      <c r="BE352" s="112"/>
      <c r="BF352" s="112"/>
      <c r="BG352" s="112"/>
      <c r="BH352" s="112"/>
    </row>
    <row r="353" spans="1:60" ht="12.75" customHeight="1" x14ac:dyDescent="0.2">
      <c r="A353" s="104"/>
      <c r="B353" s="104"/>
      <c r="C353" s="88" t="s">
        <v>336</v>
      </c>
      <c r="D353" s="89">
        <v>1</v>
      </c>
      <c r="E353" s="89" t="s">
        <v>131</v>
      </c>
      <c r="F353" s="89"/>
      <c r="G353" s="89">
        <v>4</v>
      </c>
      <c r="H353" s="89" t="s">
        <v>131</v>
      </c>
      <c r="I353" s="89" t="s">
        <v>131</v>
      </c>
      <c r="J353" s="90" t="s">
        <v>131</v>
      </c>
      <c r="K353" s="117">
        <v>660</v>
      </c>
      <c r="L353" s="324" t="s">
        <v>337</v>
      </c>
      <c r="M353" s="324"/>
      <c r="N353" s="94">
        <f>N354</f>
        <v>400000</v>
      </c>
      <c r="O353" s="94">
        <f t="shared" si="10"/>
        <v>-400000</v>
      </c>
      <c r="P353" s="94">
        <v>0</v>
      </c>
      <c r="Q353" s="95">
        <f t="shared" si="11"/>
        <v>0</v>
      </c>
      <c r="R353" s="112"/>
      <c r="S353" s="112"/>
      <c r="T353" s="112"/>
      <c r="U353" s="112"/>
      <c r="V353" s="112"/>
      <c r="W353" s="112"/>
      <c r="X353" s="112"/>
      <c r="Y353" s="112"/>
      <c r="Z353" s="112"/>
      <c r="AA353" s="112"/>
      <c r="AB353" s="112"/>
      <c r="AC353" s="112"/>
      <c r="AD353" s="112"/>
      <c r="AE353" s="112"/>
      <c r="AF353" s="112"/>
      <c r="AG353" s="112"/>
      <c r="AH353" s="112"/>
      <c r="AI353" s="112"/>
      <c r="AJ353" s="112"/>
      <c r="AK353" s="112"/>
      <c r="AL353" s="112"/>
      <c r="AM353" s="112"/>
      <c r="AN353" s="112"/>
      <c r="AO353" s="112"/>
      <c r="AP353" s="112"/>
      <c r="AQ353" s="112"/>
      <c r="AR353" s="112"/>
      <c r="AS353" s="112"/>
      <c r="AT353" s="112"/>
      <c r="AU353" s="112"/>
      <c r="AV353" s="112"/>
      <c r="AW353" s="112"/>
      <c r="AX353" s="112"/>
      <c r="AY353" s="112"/>
      <c r="AZ353" s="112"/>
      <c r="BA353" s="112"/>
      <c r="BB353" s="112"/>
      <c r="BC353" s="112"/>
      <c r="BD353" s="112"/>
      <c r="BE353" s="112"/>
      <c r="BF353" s="112"/>
      <c r="BG353" s="112"/>
      <c r="BH353" s="112"/>
    </row>
    <row r="354" spans="1:60" ht="12.75" customHeight="1" x14ac:dyDescent="0.2">
      <c r="A354" s="104"/>
      <c r="B354" s="104"/>
      <c r="C354" s="96"/>
      <c r="D354" s="97"/>
      <c r="E354" s="97"/>
      <c r="F354" s="97"/>
      <c r="G354" s="97"/>
      <c r="H354" s="97"/>
      <c r="I354" s="97"/>
      <c r="J354" s="98"/>
      <c r="K354" s="158">
        <v>660</v>
      </c>
      <c r="L354" s="100" t="s">
        <v>325</v>
      </c>
      <c r="M354" s="101"/>
      <c r="N354" s="102">
        <f>N355</f>
        <v>400000</v>
      </c>
      <c r="O354" s="102">
        <f t="shared" si="10"/>
        <v>-400000</v>
      </c>
      <c r="P354" s="102">
        <v>0</v>
      </c>
      <c r="Q354" s="103">
        <f t="shared" si="11"/>
        <v>0</v>
      </c>
      <c r="R354" s="112"/>
      <c r="S354" s="112"/>
      <c r="T354" s="112"/>
      <c r="U354" s="112"/>
      <c r="V354" s="112"/>
      <c r="W354" s="112"/>
      <c r="X354" s="112"/>
      <c r="Y354" s="112"/>
      <c r="Z354" s="112"/>
      <c r="AA354" s="112"/>
      <c r="AB354" s="112"/>
      <c r="AC354" s="112"/>
      <c r="AD354" s="112"/>
      <c r="AE354" s="112"/>
      <c r="AF354" s="112"/>
      <c r="AG354" s="112"/>
      <c r="AH354" s="112"/>
      <c r="AI354" s="112"/>
      <c r="AJ354" s="112"/>
      <c r="AK354" s="112"/>
      <c r="AL354" s="112"/>
      <c r="AM354" s="112"/>
      <c r="AN354" s="112"/>
      <c r="AO354" s="112"/>
      <c r="AP354" s="112"/>
      <c r="AQ354" s="112"/>
      <c r="AR354" s="112"/>
      <c r="AS354" s="112"/>
      <c r="AT354" s="112"/>
      <c r="AU354" s="112"/>
      <c r="AV354" s="112"/>
      <c r="AW354" s="112"/>
      <c r="AX354" s="112"/>
      <c r="AY354" s="112"/>
      <c r="AZ354" s="112"/>
      <c r="BA354" s="112"/>
      <c r="BB354" s="112"/>
      <c r="BC354" s="112"/>
      <c r="BD354" s="112"/>
      <c r="BE354" s="112"/>
      <c r="BF354" s="112"/>
      <c r="BG354" s="112"/>
      <c r="BH354" s="112"/>
    </row>
    <row r="355" spans="1:60" ht="12.75" customHeight="1" x14ac:dyDescent="0.2">
      <c r="A355" s="104"/>
      <c r="B355" s="104"/>
      <c r="C355" s="104"/>
      <c r="D355" s="118"/>
      <c r="E355" s="118"/>
      <c r="F355" s="118"/>
      <c r="G355" s="118"/>
      <c r="H355" s="118"/>
      <c r="I355" s="118"/>
      <c r="J355" s="119"/>
      <c r="K355" s="107"/>
      <c r="L355" s="108">
        <v>4</v>
      </c>
      <c r="M355" s="109" t="s">
        <v>321</v>
      </c>
      <c r="N355" s="110">
        <f>N356</f>
        <v>400000</v>
      </c>
      <c r="O355" s="110">
        <f t="shared" si="10"/>
        <v>-400000</v>
      </c>
      <c r="P355" s="110">
        <v>0</v>
      </c>
      <c r="Q355" s="111">
        <f t="shared" si="11"/>
        <v>0</v>
      </c>
      <c r="R355" s="112"/>
      <c r="S355" s="112"/>
      <c r="T355" s="112"/>
      <c r="U355" s="112"/>
      <c r="V355" s="112"/>
      <c r="W355" s="112"/>
      <c r="X355" s="112"/>
      <c r="Y355" s="112"/>
      <c r="Z355" s="112"/>
      <c r="AA355" s="112"/>
      <c r="AB355" s="112"/>
      <c r="AC355" s="112"/>
      <c r="AD355" s="112"/>
      <c r="AE355" s="112"/>
      <c r="AF355" s="112"/>
      <c r="AG355" s="112"/>
      <c r="AH355" s="112"/>
      <c r="AI355" s="112"/>
      <c r="AJ355" s="112"/>
      <c r="AK355" s="112"/>
      <c r="AL355" s="112"/>
      <c r="AM355" s="112"/>
      <c r="AN355" s="112"/>
      <c r="AO355" s="112"/>
      <c r="AP355" s="112"/>
      <c r="AQ355" s="112"/>
      <c r="AR355" s="112"/>
      <c r="AS355" s="112"/>
      <c r="AT355" s="112"/>
      <c r="AU355" s="112"/>
      <c r="AV355" s="112"/>
      <c r="AW355" s="112"/>
      <c r="AX355" s="112"/>
      <c r="AY355" s="112"/>
      <c r="AZ355" s="112"/>
      <c r="BA355" s="112"/>
      <c r="BB355" s="112"/>
      <c r="BC355" s="112"/>
      <c r="BD355" s="112"/>
      <c r="BE355" s="112"/>
      <c r="BF355" s="112"/>
      <c r="BG355" s="112"/>
      <c r="BH355" s="112"/>
    </row>
    <row r="356" spans="1:60" ht="12.75" customHeight="1" x14ac:dyDescent="0.2">
      <c r="A356" s="104"/>
      <c r="B356" s="104"/>
      <c r="C356" s="104"/>
      <c r="D356" s="105"/>
      <c r="E356" s="105"/>
      <c r="F356" s="105"/>
      <c r="G356" s="105"/>
      <c r="H356" s="105"/>
      <c r="I356" s="105"/>
      <c r="J356" s="106"/>
      <c r="K356" s="107"/>
      <c r="L356" s="108">
        <v>42</v>
      </c>
      <c r="M356" s="109" t="s">
        <v>322</v>
      </c>
      <c r="N356" s="110">
        <v>400000</v>
      </c>
      <c r="O356" s="110">
        <f t="shared" si="10"/>
        <v>-400000</v>
      </c>
      <c r="P356" s="110">
        <v>0</v>
      </c>
      <c r="Q356" s="111">
        <f t="shared" si="11"/>
        <v>0</v>
      </c>
      <c r="R356" s="112"/>
      <c r="S356" s="112"/>
      <c r="T356" s="112"/>
      <c r="U356" s="112"/>
      <c r="V356" s="112"/>
      <c r="W356" s="112"/>
      <c r="X356" s="112"/>
      <c r="Y356" s="112"/>
      <c r="Z356" s="112"/>
      <c r="AA356" s="112"/>
      <c r="AB356" s="112"/>
      <c r="AC356" s="112"/>
      <c r="AD356" s="112"/>
      <c r="AE356" s="112"/>
      <c r="AF356" s="112"/>
      <c r="AG356" s="112"/>
      <c r="AH356" s="112"/>
      <c r="AI356" s="112"/>
      <c r="AJ356" s="112"/>
      <c r="AK356" s="112"/>
      <c r="AL356" s="112"/>
      <c r="AM356" s="112"/>
      <c r="AN356" s="112"/>
      <c r="AO356" s="112"/>
      <c r="AP356" s="112"/>
      <c r="AQ356" s="112"/>
      <c r="AR356" s="112"/>
      <c r="AS356" s="112"/>
      <c r="AT356" s="112"/>
      <c r="AU356" s="112"/>
      <c r="AV356" s="112"/>
      <c r="AW356" s="112"/>
      <c r="AX356" s="112"/>
      <c r="AY356" s="112"/>
      <c r="AZ356" s="112"/>
      <c r="BA356" s="112"/>
      <c r="BB356" s="112"/>
      <c r="BC356" s="112"/>
      <c r="BD356" s="112"/>
      <c r="BE356" s="112"/>
      <c r="BF356" s="112"/>
      <c r="BG356" s="112"/>
      <c r="BH356" s="112"/>
    </row>
    <row r="357" spans="1:60" ht="12.75" customHeight="1" x14ac:dyDescent="0.2">
      <c r="A357" s="104"/>
      <c r="B357" s="104"/>
      <c r="C357" s="104"/>
      <c r="D357" s="115">
        <v>1</v>
      </c>
      <c r="E357" s="105"/>
      <c r="F357" s="105"/>
      <c r="G357" s="115">
        <v>4</v>
      </c>
      <c r="H357" s="105"/>
      <c r="I357" s="105"/>
      <c r="J357" s="106"/>
      <c r="K357" s="107"/>
      <c r="L357" s="108">
        <v>421</v>
      </c>
      <c r="M357" s="109" t="s">
        <v>90</v>
      </c>
      <c r="N357" s="110">
        <v>400000</v>
      </c>
      <c r="O357" s="110">
        <f t="shared" si="10"/>
        <v>-400000</v>
      </c>
      <c r="P357" s="110">
        <v>0</v>
      </c>
      <c r="Q357" s="111">
        <f t="shared" si="11"/>
        <v>0</v>
      </c>
      <c r="R357" s="112"/>
      <c r="S357" s="112"/>
      <c r="T357" s="112"/>
      <c r="U357" s="112"/>
      <c r="V357" s="112"/>
      <c r="W357" s="112"/>
      <c r="X357" s="112"/>
      <c r="Y357" s="112"/>
      <c r="Z357" s="112"/>
      <c r="AA357" s="112"/>
      <c r="AB357" s="112"/>
      <c r="AC357" s="112"/>
      <c r="AD357" s="112"/>
      <c r="AE357" s="112"/>
      <c r="AF357" s="112"/>
      <c r="AG357" s="112"/>
      <c r="AH357" s="112"/>
      <c r="AI357" s="112"/>
      <c r="AJ357" s="112"/>
      <c r="AK357" s="112"/>
      <c r="AL357" s="112"/>
      <c r="AM357" s="112"/>
      <c r="AN357" s="112"/>
      <c r="AO357" s="112"/>
      <c r="AP357" s="112"/>
      <c r="AQ357" s="112"/>
      <c r="AR357" s="112"/>
      <c r="AS357" s="112"/>
      <c r="AT357" s="112"/>
      <c r="AU357" s="112"/>
      <c r="AV357" s="112"/>
      <c r="AW357" s="112"/>
      <c r="AX357" s="112"/>
      <c r="AY357" s="112"/>
      <c r="AZ357" s="112"/>
      <c r="BA357" s="112"/>
      <c r="BB357" s="112"/>
      <c r="BC357" s="112"/>
      <c r="BD357" s="112"/>
      <c r="BE357" s="112"/>
      <c r="BF357" s="112"/>
      <c r="BG357" s="112"/>
      <c r="BH357" s="112"/>
    </row>
    <row r="358" spans="1:60" ht="12.75" customHeight="1" x14ac:dyDescent="0.2">
      <c r="A358" s="104"/>
      <c r="B358" s="104"/>
      <c r="C358" s="88" t="s">
        <v>338</v>
      </c>
      <c r="D358" s="89">
        <v>1</v>
      </c>
      <c r="E358" s="89" t="s">
        <v>131</v>
      </c>
      <c r="F358" s="89"/>
      <c r="G358" s="89">
        <v>4</v>
      </c>
      <c r="H358" s="89" t="s">
        <v>131</v>
      </c>
      <c r="I358" s="89" t="s">
        <v>131</v>
      </c>
      <c r="J358" s="90" t="s">
        <v>131</v>
      </c>
      <c r="K358" s="117">
        <v>640</v>
      </c>
      <c r="L358" s="324" t="s">
        <v>339</v>
      </c>
      <c r="M358" s="324"/>
      <c r="N358" s="94">
        <f>N359</f>
        <v>400000</v>
      </c>
      <c r="O358" s="94">
        <f t="shared" si="10"/>
        <v>-300000</v>
      </c>
      <c r="P358" s="94">
        <v>100000</v>
      </c>
      <c r="Q358" s="95">
        <f t="shared" si="11"/>
        <v>25</v>
      </c>
      <c r="R358" s="112"/>
      <c r="S358" s="112"/>
      <c r="T358" s="112"/>
      <c r="U358" s="112"/>
      <c r="V358" s="112"/>
      <c r="W358" s="112"/>
      <c r="X358" s="112"/>
      <c r="Y358" s="112"/>
      <c r="Z358" s="112"/>
      <c r="AA358" s="112"/>
      <c r="AB358" s="112"/>
      <c r="AC358" s="112"/>
      <c r="AD358" s="112"/>
      <c r="AE358" s="112"/>
      <c r="AF358" s="112"/>
      <c r="AG358" s="112"/>
      <c r="AH358" s="112"/>
      <c r="AI358" s="112"/>
      <c r="AJ358" s="112"/>
      <c r="AK358" s="112"/>
      <c r="AL358" s="112"/>
      <c r="AM358" s="112"/>
      <c r="AN358" s="112"/>
      <c r="AO358" s="112"/>
      <c r="AP358" s="112"/>
      <c r="AQ358" s="112"/>
      <c r="AR358" s="112"/>
      <c r="AS358" s="112"/>
      <c r="AT358" s="112"/>
      <c r="AU358" s="112"/>
      <c r="AV358" s="112"/>
      <c r="AW358" s="112"/>
      <c r="AX358" s="112"/>
      <c r="AY358" s="112"/>
      <c r="AZ358" s="112"/>
      <c r="BA358" s="112"/>
      <c r="BB358" s="112"/>
      <c r="BC358" s="112"/>
      <c r="BD358" s="112"/>
      <c r="BE358" s="112"/>
      <c r="BF358" s="112"/>
      <c r="BG358" s="112"/>
      <c r="BH358" s="112"/>
    </row>
    <row r="359" spans="1:60" ht="12.75" customHeight="1" x14ac:dyDescent="0.2">
      <c r="A359" s="104"/>
      <c r="B359" s="104"/>
      <c r="C359" s="96"/>
      <c r="D359" s="97"/>
      <c r="E359" s="97"/>
      <c r="F359" s="97"/>
      <c r="G359" s="97"/>
      <c r="H359" s="97"/>
      <c r="I359" s="97"/>
      <c r="J359" s="98"/>
      <c r="K359" s="158">
        <v>640</v>
      </c>
      <c r="L359" s="100" t="s">
        <v>340</v>
      </c>
      <c r="M359" s="101"/>
      <c r="N359" s="102">
        <f>N360</f>
        <v>400000</v>
      </c>
      <c r="O359" s="102">
        <f t="shared" si="10"/>
        <v>-300000</v>
      </c>
      <c r="P359" s="102">
        <v>100000</v>
      </c>
      <c r="Q359" s="103">
        <f t="shared" si="11"/>
        <v>25</v>
      </c>
      <c r="R359" s="112"/>
      <c r="S359" s="112"/>
      <c r="T359" s="112"/>
      <c r="U359" s="112"/>
      <c r="V359" s="112"/>
      <c r="W359" s="112"/>
      <c r="X359" s="112"/>
      <c r="Y359" s="112"/>
      <c r="Z359" s="112"/>
      <c r="AA359" s="112"/>
      <c r="AB359" s="112"/>
      <c r="AC359" s="112"/>
      <c r="AD359" s="112"/>
      <c r="AE359" s="112"/>
      <c r="AF359" s="112"/>
      <c r="AG359" s="112"/>
      <c r="AH359" s="112"/>
      <c r="AI359" s="112"/>
      <c r="AJ359" s="112"/>
      <c r="AK359" s="112"/>
      <c r="AL359" s="112"/>
      <c r="AM359" s="112"/>
      <c r="AN359" s="112"/>
      <c r="AO359" s="112"/>
      <c r="AP359" s="112"/>
      <c r="AQ359" s="112"/>
      <c r="AR359" s="112"/>
      <c r="AS359" s="112"/>
      <c r="AT359" s="112"/>
      <c r="AU359" s="112"/>
      <c r="AV359" s="112"/>
      <c r="AW359" s="112"/>
      <c r="AX359" s="112"/>
      <c r="AY359" s="112"/>
      <c r="AZ359" s="112"/>
      <c r="BA359" s="112"/>
      <c r="BB359" s="112"/>
      <c r="BC359" s="112"/>
      <c r="BD359" s="112"/>
      <c r="BE359" s="112"/>
      <c r="BF359" s="112"/>
      <c r="BG359" s="112"/>
      <c r="BH359" s="112"/>
    </row>
    <row r="360" spans="1:60" ht="12.75" customHeight="1" x14ac:dyDescent="0.2">
      <c r="A360" s="104"/>
      <c r="B360" s="104"/>
      <c r="C360" s="104"/>
      <c r="D360" s="118"/>
      <c r="E360" s="118"/>
      <c r="F360" s="118"/>
      <c r="G360" s="118"/>
      <c r="H360" s="118"/>
      <c r="I360" s="118"/>
      <c r="J360" s="119"/>
      <c r="K360" s="107"/>
      <c r="L360" s="108">
        <v>4</v>
      </c>
      <c r="M360" s="109" t="s">
        <v>321</v>
      </c>
      <c r="N360" s="110">
        <f>N361</f>
        <v>400000</v>
      </c>
      <c r="O360" s="110">
        <f t="shared" si="10"/>
        <v>-300000</v>
      </c>
      <c r="P360" s="110">
        <v>100000</v>
      </c>
      <c r="Q360" s="111">
        <f t="shared" si="11"/>
        <v>25</v>
      </c>
      <c r="R360" s="112"/>
      <c r="S360" s="112"/>
      <c r="T360" s="112"/>
      <c r="U360" s="112"/>
      <c r="V360" s="112"/>
      <c r="W360" s="112"/>
      <c r="X360" s="112"/>
      <c r="Y360" s="112"/>
      <c r="Z360" s="112"/>
      <c r="AA360" s="112"/>
      <c r="AB360" s="112"/>
      <c r="AC360" s="112"/>
      <c r="AD360" s="112"/>
      <c r="AE360" s="112"/>
      <c r="AF360" s="112"/>
      <c r="AG360" s="112"/>
      <c r="AH360" s="112"/>
      <c r="AI360" s="112"/>
      <c r="AJ360" s="112"/>
      <c r="AK360" s="112"/>
      <c r="AL360" s="112"/>
      <c r="AM360" s="112"/>
      <c r="AN360" s="112"/>
      <c r="AO360" s="112"/>
      <c r="AP360" s="112"/>
      <c r="AQ360" s="112"/>
      <c r="AR360" s="112"/>
      <c r="AS360" s="112"/>
      <c r="AT360" s="112"/>
      <c r="AU360" s="112"/>
      <c r="AV360" s="112"/>
      <c r="AW360" s="112"/>
      <c r="AX360" s="112"/>
      <c r="AY360" s="112"/>
      <c r="AZ360" s="112"/>
      <c r="BA360" s="112"/>
      <c r="BB360" s="112"/>
      <c r="BC360" s="112"/>
      <c r="BD360" s="112"/>
      <c r="BE360" s="112"/>
      <c r="BF360" s="112"/>
      <c r="BG360" s="112"/>
      <c r="BH360" s="112"/>
    </row>
    <row r="361" spans="1:60" ht="12.75" customHeight="1" x14ac:dyDescent="0.2">
      <c r="A361" s="104"/>
      <c r="B361" s="104"/>
      <c r="C361" s="104"/>
      <c r="D361" s="105">
        <v>1</v>
      </c>
      <c r="E361" s="105"/>
      <c r="F361" s="105"/>
      <c r="G361" s="105">
        <v>4</v>
      </c>
      <c r="H361" s="105"/>
      <c r="I361" s="105"/>
      <c r="J361" s="106"/>
      <c r="K361" s="107"/>
      <c r="L361" s="108">
        <v>42</v>
      </c>
      <c r="M361" s="109" t="s">
        <v>322</v>
      </c>
      <c r="N361" s="110">
        <f>N362</f>
        <v>400000</v>
      </c>
      <c r="O361" s="110">
        <f t="shared" si="10"/>
        <v>-300000</v>
      </c>
      <c r="P361" s="110">
        <v>100000</v>
      </c>
      <c r="Q361" s="111">
        <f t="shared" si="11"/>
        <v>25</v>
      </c>
      <c r="R361" s="112"/>
      <c r="S361" s="112"/>
      <c r="T361" s="112"/>
      <c r="U361" s="112"/>
      <c r="V361" s="112"/>
      <c r="W361" s="112"/>
      <c r="X361" s="112"/>
      <c r="Y361" s="112"/>
      <c r="Z361" s="112"/>
      <c r="AA361" s="112"/>
      <c r="AB361" s="112"/>
      <c r="AC361" s="112"/>
      <c r="AD361" s="112"/>
      <c r="AE361" s="112"/>
      <c r="AF361" s="112"/>
      <c r="AG361" s="112"/>
      <c r="AH361" s="112"/>
      <c r="AI361" s="112"/>
      <c r="AJ361" s="112"/>
      <c r="AK361" s="112"/>
      <c r="AL361" s="112"/>
      <c r="AM361" s="112"/>
      <c r="AN361" s="112"/>
      <c r="AO361" s="112"/>
      <c r="AP361" s="112"/>
      <c r="AQ361" s="112"/>
      <c r="AR361" s="112"/>
      <c r="AS361" s="112"/>
      <c r="AT361" s="112"/>
      <c r="AU361" s="112"/>
      <c r="AV361" s="112"/>
      <c r="AW361" s="112"/>
      <c r="AX361" s="112"/>
      <c r="AY361" s="112"/>
      <c r="AZ361" s="112"/>
      <c r="BA361" s="112"/>
      <c r="BB361" s="112"/>
      <c r="BC361" s="112"/>
      <c r="BD361" s="112"/>
      <c r="BE361" s="112"/>
      <c r="BF361" s="112"/>
      <c r="BG361" s="112"/>
      <c r="BH361" s="112"/>
    </row>
    <row r="362" spans="1:60" ht="12.75" customHeight="1" x14ac:dyDescent="0.2">
      <c r="A362" s="104"/>
      <c r="B362" s="104"/>
      <c r="C362" s="104"/>
      <c r="D362" s="115">
        <v>1</v>
      </c>
      <c r="E362" s="105"/>
      <c r="F362" s="105"/>
      <c r="G362" s="115">
        <v>4</v>
      </c>
      <c r="H362" s="105"/>
      <c r="I362" s="105"/>
      <c r="J362" s="106"/>
      <c r="K362" s="107"/>
      <c r="L362" s="108">
        <v>421</v>
      </c>
      <c r="M362" s="109" t="s">
        <v>90</v>
      </c>
      <c r="N362" s="110">
        <v>400000</v>
      </c>
      <c r="O362" s="110">
        <f t="shared" si="10"/>
        <v>-300000</v>
      </c>
      <c r="P362" s="110">
        <v>100000</v>
      </c>
      <c r="Q362" s="111">
        <f t="shared" si="11"/>
        <v>25</v>
      </c>
      <c r="R362" s="112"/>
      <c r="S362" s="112"/>
      <c r="T362" s="112"/>
      <c r="U362" s="112"/>
      <c r="V362" s="112"/>
      <c r="W362" s="112"/>
      <c r="X362" s="112"/>
      <c r="Y362" s="112"/>
      <c r="Z362" s="112"/>
      <c r="AA362" s="112"/>
      <c r="AB362" s="112"/>
      <c r="AC362" s="112"/>
      <c r="AD362" s="112"/>
      <c r="AE362" s="112"/>
      <c r="AF362" s="112"/>
      <c r="AG362" s="112"/>
      <c r="AH362" s="112"/>
      <c r="AI362" s="112"/>
      <c r="AJ362" s="112"/>
      <c r="AK362" s="112"/>
      <c r="AL362" s="112"/>
      <c r="AM362" s="112"/>
      <c r="AN362" s="112"/>
      <c r="AO362" s="112"/>
      <c r="AP362" s="112"/>
      <c r="AQ362" s="112"/>
      <c r="AR362" s="112"/>
      <c r="AS362" s="112"/>
      <c r="AT362" s="112"/>
      <c r="AU362" s="112"/>
      <c r="AV362" s="112"/>
      <c r="AW362" s="112"/>
      <c r="AX362" s="112"/>
      <c r="AY362" s="112"/>
      <c r="AZ362" s="112"/>
      <c r="BA362" s="112"/>
      <c r="BB362" s="112"/>
      <c r="BC362" s="112"/>
      <c r="BD362" s="112"/>
      <c r="BE362" s="112"/>
      <c r="BF362" s="112"/>
      <c r="BG362" s="112"/>
      <c r="BH362" s="112"/>
    </row>
    <row r="363" spans="1:60" ht="12.75" customHeight="1" x14ac:dyDescent="0.2">
      <c r="A363" s="104"/>
      <c r="B363" s="104"/>
      <c r="C363" s="88" t="s">
        <v>341</v>
      </c>
      <c r="D363" s="89">
        <v>1</v>
      </c>
      <c r="E363" s="89" t="s">
        <v>131</v>
      </c>
      <c r="F363" s="89"/>
      <c r="G363" s="89">
        <v>4</v>
      </c>
      <c r="H363" s="89" t="s">
        <v>131</v>
      </c>
      <c r="I363" s="89" t="s">
        <v>131</v>
      </c>
      <c r="J363" s="90" t="s">
        <v>131</v>
      </c>
      <c r="K363" s="117">
        <v>490</v>
      </c>
      <c r="L363" s="92" t="s">
        <v>342</v>
      </c>
      <c r="M363" s="93"/>
      <c r="N363" s="94">
        <f>N364</f>
        <v>60000</v>
      </c>
      <c r="O363" s="94">
        <f t="shared" si="10"/>
        <v>0</v>
      </c>
      <c r="P363" s="94">
        <v>60000</v>
      </c>
      <c r="Q363" s="95">
        <f t="shared" si="11"/>
        <v>100</v>
      </c>
      <c r="R363" s="112"/>
      <c r="S363" s="112"/>
      <c r="T363" s="112"/>
      <c r="U363" s="112"/>
      <c r="V363" s="112"/>
      <c r="W363" s="112"/>
      <c r="X363" s="112"/>
      <c r="Y363" s="112"/>
      <c r="Z363" s="112"/>
      <c r="AA363" s="112"/>
      <c r="AB363" s="112"/>
      <c r="AC363" s="112"/>
      <c r="AD363" s="112"/>
      <c r="AE363" s="112"/>
      <c r="AF363" s="112"/>
      <c r="AG363" s="112"/>
      <c r="AH363" s="112"/>
      <c r="AI363" s="112"/>
      <c r="AJ363" s="112"/>
      <c r="AK363" s="112"/>
      <c r="AL363" s="112"/>
      <c r="AM363" s="112"/>
      <c r="AN363" s="112"/>
      <c r="AO363" s="112"/>
      <c r="AP363" s="112"/>
      <c r="AQ363" s="112"/>
      <c r="AR363" s="112"/>
      <c r="AS363" s="112"/>
      <c r="AT363" s="112"/>
      <c r="AU363" s="112"/>
      <c r="AV363" s="112"/>
      <c r="AW363" s="112"/>
      <c r="AX363" s="112"/>
      <c r="AY363" s="112"/>
      <c r="AZ363" s="112"/>
      <c r="BA363" s="112"/>
      <c r="BB363" s="112"/>
      <c r="BC363" s="112"/>
      <c r="BD363" s="112"/>
      <c r="BE363" s="112"/>
      <c r="BF363" s="112"/>
      <c r="BG363" s="112"/>
      <c r="BH363" s="112"/>
    </row>
    <row r="364" spans="1:60" ht="12.75" customHeight="1" x14ac:dyDescent="0.2">
      <c r="A364" s="104"/>
      <c r="B364" s="104"/>
      <c r="C364" s="96"/>
      <c r="D364" s="97"/>
      <c r="E364" s="97"/>
      <c r="F364" s="97"/>
      <c r="G364" s="97"/>
      <c r="H364" s="97"/>
      <c r="I364" s="97"/>
      <c r="J364" s="98"/>
      <c r="K364" s="158">
        <v>490</v>
      </c>
      <c r="L364" s="100" t="s">
        <v>343</v>
      </c>
      <c r="M364" s="101"/>
      <c r="N364" s="102">
        <f>N365</f>
        <v>60000</v>
      </c>
      <c r="O364" s="102">
        <f t="shared" si="10"/>
        <v>0</v>
      </c>
      <c r="P364" s="102">
        <v>60000</v>
      </c>
      <c r="Q364" s="103">
        <f t="shared" si="11"/>
        <v>100</v>
      </c>
      <c r="R364" s="112"/>
      <c r="S364" s="112"/>
      <c r="T364" s="112"/>
      <c r="U364" s="112"/>
      <c r="V364" s="112"/>
      <c r="W364" s="112"/>
      <c r="X364" s="112"/>
      <c r="Y364" s="112"/>
      <c r="Z364" s="112"/>
      <c r="AA364" s="112"/>
      <c r="AB364" s="112"/>
      <c r="AC364" s="112"/>
      <c r="AD364" s="112"/>
      <c r="AE364" s="112"/>
      <c r="AF364" s="112"/>
      <c r="AG364" s="112"/>
      <c r="AH364" s="112"/>
      <c r="AI364" s="112"/>
      <c r="AJ364" s="112"/>
      <c r="AK364" s="112"/>
      <c r="AL364" s="112"/>
      <c r="AM364" s="112"/>
      <c r="AN364" s="112"/>
      <c r="AO364" s="112"/>
      <c r="AP364" s="112"/>
      <c r="AQ364" s="112"/>
      <c r="AR364" s="112"/>
      <c r="AS364" s="112"/>
      <c r="AT364" s="112"/>
      <c r="AU364" s="112"/>
      <c r="AV364" s="112"/>
      <c r="AW364" s="112"/>
      <c r="AX364" s="112"/>
      <c r="AY364" s="112"/>
      <c r="AZ364" s="112"/>
      <c r="BA364" s="112"/>
      <c r="BB364" s="112"/>
      <c r="BC364" s="112"/>
      <c r="BD364" s="112"/>
      <c r="BE364" s="112"/>
      <c r="BF364" s="112"/>
      <c r="BG364" s="112"/>
      <c r="BH364" s="112"/>
    </row>
    <row r="365" spans="1:60" ht="12.75" customHeight="1" x14ac:dyDescent="0.2">
      <c r="A365" s="104"/>
      <c r="B365" s="104"/>
      <c r="C365" s="104"/>
      <c r="D365" s="118"/>
      <c r="E365" s="118"/>
      <c r="F365" s="118"/>
      <c r="G365" s="118"/>
      <c r="H365" s="118"/>
      <c r="I365" s="118"/>
      <c r="J365" s="119"/>
      <c r="K365" s="107"/>
      <c r="L365" s="108">
        <v>4</v>
      </c>
      <c r="M365" s="109" t="s">
        <v>321</v>
      </c>
      <c r="N365" s="110">
        <f>N366</f>
        <v>60000</v>
      </c>
      <c r="O365" s="110">
        <f t="shared" si="10"/>
        <v>0</v>
      </c>
      <c r="P365" s="110">
        <v>60000</v>
      </c>
      <c r="Q365" s="111">
        <f t="shared" si="11"/>
        <v>100</v>
      </c>
      <c r="R365" s="112"/>
      <c r="S365" s="112"/>
      <c r="T365" s="112"/>
      <c r="U365" s="112"/>
      <c r="V365" s="112"/>
      <c r="W365" s="112"/>
      <c r="X365" s="112"/>
      <c r="Y365" s="112"/>
      <c r="Z365" s="112"/>
      <c r="AA365" s="112"/>
      <c r="AB365" s="112"/>
      <c r="AC365" s="112"/>
      <c r="AD365" s="112"/>
      <c r="AE365" s="112"/>
      <c r="AF365" s="112"/>
      <c r="AG365" s="112"/>
      <c r="AH365" s="112"/>
      <c r="AI365" s="112"/>
      <c r="AJ365" s="112"/>
      <c r="AK365" s="112"/>
      <c r="AL365" s="112"/>
      <c r="AM365" s="112"/>
      <c r="AN365" s="112"/>
      <c r="AO365" s="112"/>
      <c r="AP365" s="112"/>
      <c r="AQ365" s="112"/>
      <c r="AR365" s="112"/>
      <c r="AS365" s="112"/>
      <c r="AT365" s="112"/>
      <c r="AU365" s="112"/>
      <c r="AV365" s="112"/>
      <c r="AW365" s="112"/>
      <c r="AX365" s="112"/>
      <c r="AY365" s="112"/>
      <c r="AZ365" s="112"/>
      <c r="BA365" s="112"/>
      <c r="BB365" s="112"/>
      <c r="BC365" s="112"/>
      <c r="BD365" s="112"/>
      <c r="BE365" s="112"/>
      <c r="BF365" s="112"/>
      <c r="BG365" s="112"/>
      <c r="BH365" s="112"/>
    </row>
    <row r="366" spans="1:60" ht="12.75" customHeight="1" x14ac:dyDescent="0.2">
      <c r="A366" s="104"/>
      <c r="B366" s="104"/>
      <c r="C366" s="104"/>
      <c r="D366" s="105">
        <v>1</v>
      </c>
      <c r="E366" s="105"/>
      <c r="F366" s="105"/>
      <c r="G366" s="105">
        <v>4</v>
      </c>
      <c r="H366" s="105"/>
      <c r="I366" s="105"/>
      <c r="J366" s="106"/>
      <c r="K366" s="107"/>
      <c r="L366" s="108">
        <v>42</v>
      </c>
      <c r="M366" s="109" t="s">
        <v>322</v>
      </c>
      <c r="N366" s="110">
        <f>N367</f>
        <v>60000</v>
      </c>
      <c r="O366" s="110">
        <f t="shared" si="10"/>
        <v>0</v>
      </c>
      <c r="P366" s="110">
        <v>60000</v>
      </c>
      <c r="Q366" s="111">
        <f t="shared" si="11"/>
        <v>100</v>
      </c>
      <c r="R366" s="112"/>
      <c r="S366" s="112"/>
      <c r="T366" s="112"/>
      <c r="U366" s="112"/>
      <c r="V366" s="112"/>
      <c r="W366" s="112"/>
      <c r="X366" s="112"/>
      <c r="Y366" s="112"/>
      <c r="Z366" s="112"/>
      <c r="AA366" s="112"/>
      <c r="AB366" s="112"/>
      <c r="AC366" s="112"/>
      <c r="AD366" s="112"/>
      <c r="AE366" s="112"/>
      <c r="AF366" s="112"/>
      <c r="AG366" s="112"/>
      <c r="AH366" s="112"/>
      <c r="AI366" s="112"/>
      <c r="AJ366" s="112"/>
      <c r="AK366" s="112"/>
      <c r="AL366" s="112"/>
      <c r="AM366" s="112"/>
      <c r="AN366" s="112"/>
      <c r="AO366" s="112"/>
      <c r="AP366" s="112"/>
      <c r="AQ366" s="112"/>
      <c r="AR366" s="112"/>
      <c r="AS366" s="112"/>
      <c r="AT366" s="112"/>
      <c r="AU366" s="112"/>
      <c r="AV366" s="112"/>
      <c r="AW366" s="112"/>
      <c r="AX366" s="112"/>
      <c r="AY366" s="112"/>
      <c r="AZ366" s="112"/>
      <c r="BA366" s="112"/>
      <c r="BB366" s="112"/>
      <c r="BC366" s="112"/>
      <c r="BD366" s="112"/>
      <c r="BE366" s="112"/>
      <c r="BF366" s="112"/>
      <c r="BG366" s="112"/>
      <c r="BH366" s="112"/>
    </row>
    <row r="367" spans="1:60" ht="12.75" customHeight="1" x14ac:dyDescent="0.2">
      <c r="A367" s="104"/>
      <c r="B367" s="104"/>
      <c r="C367" s="104"/>
      <c r="D367" s="115">
        <v>1</v>
      </c>
      <c r="E367" s="105"/>
      <c r="F367" s="105"/>
      <c r="G367" s="115">
        <v>4</v>
      </c>
      <c r="H367" s="105"/>
      <c r="I367" s="105"/>
      <c r="J367" s="106"/>
      <c r="K367" s="107"/>
      <c r="L367" s="108">
        <v>426</v>
      </c>
      <c r="M367" s="109" t="s">
        <v>92</v>
      </c>
      <c r="N367" s="110">
        <v>60000</v>
      </c>
      <c r="O367" s="110">
        <f t="shared" si="10"/>
        <v>0</v>
      </c>
      <c r="P367" s="110">
        <v>60000</v>
      </c>
      <c r="Q367" s="111">
        <f t="shared" si="11"/>
        <v>100</v>
      </c>
      <c r="R367" s="112"/>
      <c r="S367" s="112"/>
      <c r="T367" s="112"/>
      <c r="U367" s="112"/>
      <c r="V367" s="112"/>
      <c r="W367" s="112"/>
      <c r="X367" s="112"/>
      <c r="Y367" s="112"/>
      <c r="Z367" s="112"/>
      <c r="AA367" s="112"/>
      <c r="AB367" s="112"/>
      <c r="AC367" s="112"/>
      <c r="AD367" s="112"/>
      <c r="AE367" s="112"/>
      <c r="AF367" s="112"/>
      <c r="AG367" s="112"/>
      <c r="AH367" s="112"/>
      <c r="AI367" s="112"/>
      <c r="AJ367" s="112"/>
      <c r="AK367" s="112"/>
      <c r="AL367" s="112"/>
      <c r="AM367" s="112"/>
      <c r="AN367" s="112"/>
      <c r="AO367" s="112"/>
      <c r="AP367" s="112"/>
      <c r="AQ367" s="112"/>
      <c r="AR367" s="112"/>
      <c r="AS367" s="112"/>
      <c r="AT367" s="112"/>
      <c r="AU367" s="112"/>
      <c r="AV367" s="112"/>
      <c r="AW367" s="112"/>
      <c r="AX367" s="112"/>
      <c r="AY367" s="112"/>
      <c r="AZ367" s="112"/>
      <c r="BA367" s="112"/>
      <c r="BB367" s="112"/>
      <c r="BC367" s="112"/>
      <c r="BD367" s="112"/>
      <c r="BE367" s="112"/>
      <c r="BF367" s="112"/>
      <c r="BG367" s="112"/>
      <c r="BH367" s="112"/>
    </row>
    <row r="368" spans="1:60" ht="12.75" customHeight="1" x14ac:dyDescent="0.2">
      <c r="A368" s="104"/>
      <c r="B368" s="104"/>
      <c r="C368" s="93" t="s">
        <v>344</v>
      </c>
      <c r="D368" s="93">
        <v>1</v>
      </c>
      <c r="E368" s="93"/>
      <c r="F368" s="93"/>
      <c r="G368" s="93">
        <v>4</v>
      </c>
      <c r="H368" s="93"/>
      <c r="I368" s="93"/>
      <c r="J368" s="93"/>
      <c r="K368" s="124"/>
      <c r="L368" s="92" t="s">
        <v>345</v>
      </c>
      <c r="M368" s="93"/>
      <c r="N368" s="94">
        <f>N369</f>
        <v>200000</v>
      </c>
      <c r="O368" s="94">
        <f t="shared" si="10"/>
        <v>-60000</v>
      </c>
      <c r="P368" s="94">
        <v>140000</v>
      </c>
      <c r="Q368" s="95">
        <f t="shared" si="11"/>
        <v>70</v>
      </c>
      <c r="R368" s="112"/>
      <c r="S368" s="112"/>
      <c r="T368" s="112"/>
      <c r="U368" s="112"/>
      <c r="V368" s="112"/>
      <c r="W368" s="112"/>
      <c r="X368" s="112"/>
      <c r="Y368" s="112"/>
      <c r="Z368" s="112"/>
      <c r="AA368" s="112"/>
      <c r="AB368" s="112"/>
      <c r="AC368" s="112"/>
      <c r="AD368" s="112"/>
      <c r="AE368" s="112"/>
      <c r="AF368" s="112"/>
      <c r="AG368" s="112"/>
      <c r="AH368" s="112"/>
      <c r="AI368" s="112"/>
      <c r="AJ368" s="112"/>
      <c r="AK368" s="112"/>
      <c r="AL368" s="112"/>
      <c r="AM368" s="112"/>
      <c r="AN368" s="112"/>
      <c r="AO368" s="112"/>
      <c r="AP368" s="112"/>
      <c r="AQ368" s="112"/>
      <c r="AR368" s="112"/>
      <c r="AS368" s="112"/>
      <c r="AT368" s="112"/>
      <c r="AU368" s="112"/>
      <c r="AV368" s="112"/>
      <c r="AW368" s="112"/>
      <c r="AX368" s="112"/>
      <c r="AY368" s="112"/>
      <c r="AZ368" s="112"/>
      <c r="BA368" s="112"/>
      <c r="BB368" s="112"/>
      <c r="BC368" s="112"/>
      <c r="BD368" s="112"/>
      <c r="BE368" s="112"/>
      <c r="BF368" s="112"/>
      <c r="BG368" s="112"/>
      <c r="BH368" s="112"/>
    </row>
    <row r="369" spans="1:60" ht="12.75" customHeight="1" x14ac:dyDescent="0.2">
      <c r="A369" s="104"/>
      <c r="B369" s="104"/>
      <c r="C369" s="101"/>
      <c r="D369" s="101"/>
      <c r="E369" s="101"/>
      <c r="F369" s="101"/>
      <c r="G369" s="101"/>
      <c r="H369" s="101"/>
      <c r="I369" s="101"/>
      <c r="J369" s="101"/>
      <c r="K369" s="124"/>
      <c r="L369" s="100" t="s">
        <v>343</v>
      </c>
      <c r="M369" s="101"/>
      <c r="N369" s="102">
        <f>N370</f>
        <v>200000</v>
      </c>
      <c r="O369" s="102">
        <f t="shared" si="10"/>
        <v>-60000</v>
      </c>
      <c r="P369" s="102">
        <v>140000</v>
      </c>
      <c r="Q369" s="103">
        <f t="shared" si="11"/>
        <v>70</v>
      </c>
      <c r="R369" s="112"/>
      <c r="S369" s="112"/>
      <c r="T369" s="112"/>
      <c r="U369" s="112"/>
      <c r="V369" s="112"/>
      <c r="W369" s="112"/>
      <c r="X369" s="112"/>
      <c r="Y369" s="112"/>
      <c r="Z369" s="112"/>
      <c r="AA369" s="112"/>
      <c r="AB369" s="112"/>
      <c r="AC369" s="112"/>
      <c r="AD369" s="112"/>
      <c r="AE369" s="112"/>
      <c r="AF369" s="112"/>
      <c r="AG369" s="112"/>
      <c r="AH369" s="112"/>
      <c r="AI369" s="112"/>
      <c r="AJ369" s="112"/>
      <c r="AK369" s="112"/>
      <c r="AL369" s="112"/>
      <c r="AM369" s="112"/>
      <c r="AN369" s="112"/>
      <c r="AO369" s="112"/>
      <c r="AP369" s="112"/>
      <c r="AQ369" s="112"/>
      <c r="AR369" s="112"/>
      <c r="AS369" s="112"/>
      <c r="AT369" s="112"/>
      <c r="AU369" s="112"/>
      <c r="AV369" s="112"/>
      <c r="AW369" s="112"/>
      <c r="AX369" s="112"/>
      <c r="AY369" s="112"/>
      <c r="AZ369" s="112"/>
      <c r="BA369" s="112"/>
      <c r="BB369" s="112"/>
      <c r="BC369" s="112"/>
      <c r="BD369" s="112"/>
      <c r="BE369" s="112"/>
      <c r="BF369" s="112"/>
      <c r="BG369" s="112"/>
      <c r="BH369" s="112"/>
    </row>
    <row r="370" spans="1:60" ht="12.75" customHeight="1" x14ac:dyDescent="0.2">
      <c r="A370" s="104"/>
      <c r="B370" s="104"/>
      <c r="C370" s="104"/>
      <c r="D370" s="163"/>
      <c r="E370" s="163"/>
      <c r="F370" s="163"/>
      <c r="G370" s="163"/>
      <c r="H370" s="163"/>
      <c r="I370" s="163"/>
      <c r="J370" s="164"/>
      <c r="K370" s="124"/>
      <c r="L370" s="108">
        <v>4</v>
      </c>
      <c r="M370" s="109" t="s">
        <v>321</v>
      </c>
      <c r="N370" s="139">
        <f>N371</f>
        <v>200000</v>
      </c>
      <c r="O370" s="139">
        <f t="shared" si="10"/>
        <v>-60000</v>
      </c>
      <c r="P370" s="139">
        <v>140000</v>
      </c>
      <c r="Q370" s="140">
        <f t="shared" si="11"/>
        <v>70</v>
      </c>
      <c r="R370" s="112"/>
      <c r="S370" s="112"/>
      <c r="T370" s="112"/>
      <c r="U370" s="112"/>
      <c r="V370" s="112"/>
      <c r="W370" s="112"/>
      <c r="X370" s="112"/>
      <c r="Y370" s="112"/>
      <c r="Z370" s="112"/>
      <c r="AA370" s="112"/>
      <c r="AB370" s="112"/>
      <c r="AC370" s="112"/>
      <c r="AD370" s="112"/>
      <c r="AE370" s="112"/>
      <c r="AF370" s="112"/>
      <c r="AG370" s="112"/>
      <c r="AH370" s="112"/>
      <c r="AI370" s="112"/>
      <c r="AJ370" s="112"/>
      <c r="AK370" s="112"/>
      <c r="AL370" s="112"/>
      <c r="AM370" s="112"/>
      <c r="AN370" s="112"/>
      <c r="AO370" s="112"/>
      <c r="AP370" s="112"/>
      <c r="AQ370" s="112"/>
      <c r="AR370" s="112"/>
      <c r="AS370" s="112"/>
      <c r="AT370" s="112"/>
      <c r="AU370" s="112"/>
      <c r="AV370" s="112"/>
      <c r="AW370" s="112"/>
      <c r="AX370" s="112"/>
      <c r="AY370" s="112"/>
      <c r="AZ370" s="112"/>
      <c r="BA370" s="112"/>
      <c r="BB370" s="112"/>
      <c r="BC370" s="112"/>
      <c r="BD370" s="112"/>
      <c r="BE370" s="112"/>
      <c r="BF370" s="112"/>
      <c r="BG370" s="112"/>
      <c r="BH370" s="112"/>
    </row>
    <row r="371" spans="1:60" ht="12.75" customHeight="1" x14ac:dyDescent="0.2">
      <c r="A371" s="104"/>
      <c r="B371" s="104"/>
      <c r="C371" s="104"/>
      <c r="D371" s="163">
        <v>1</v>
      </c>
      <c r="E371" s="163"/>
      <c r="F371" s="163"/>
      <c r="G371" s="163">
        <v>4</v>
      </c>
      <c r="H371" s="163"/>
      <c r="I371" s="163"/>
      <c r="J371" s="164"/>
      <c r="K371" s="124"/>
      <c r="L371" s="108">
        <v>42</v>
      </c>
      <c r="M371" s="109" t="s">
        <v>322</v>
      </c>
      <c r="N371" s="139">
        <f>N372</f>
        <v>200000</v>
      </c>
      <c r="O371" s="139">
        <f t="shared" si="10"/>
        <v>-60000</v>
      </c>
      <c r="P371" s="139">
        <v>140000</v>
      </c>
      <c r="Q371" s="140">
        <f t="shared" si="11"/>
        <v>70</v>
      </c>
      <c r="R371" s="112"/>
      <c r="S371" s="112"/>
      <c r="T371" s="112"/>
      <c r="U371" s="112"/>
      <c r="V371" s="112"/>
      <c r="W371" s="112"/>
      <c r="X371" s="112"/>
      <c r="Y371" s="112"/>
      <c r="Z371" s="112"/>
      <c r="AA371" s="112"/>
      <c r="AB371" s="112"/>
      <c r="AC371" s="112"/>
      <c r="AD371" s="112"/>
      <c r="AE371" s="112"/>
      <c r="AF371" s="112"/>
      <c r="AG371" s="112"/>
      <c r="AH371" s="112"/>
      <c r="AI371" s="112"/>
      <c r="AJ371" s="112"/>
      <c r="AK371" s="112"/>
      <c r="AL371" s="112"/>
      <c r="AM371" s="112"/>
      <c r="AN371" s="112"/>
      <c r="AO371" s="112"/>
      <c r="AP371" s="112"/>
      <c r="AQ371" s="112"/>
      <c r="AR371" s="112"/>
      <c r="AS371" s="112"/>
      <c r="AT371" s="112"/>
      <c r="AU371" s="112"/>
      <c r="AV371" s="112"/>
      <c r="AW371" s="112"/>
      <c r="AX371" s="112"/>
      <c r="AY371" s="112"/>
      <c r="AZ371" s="112"/>
      <c r="BA371" s="112"/>
      <c r="BB371" s="112"/>
      <c r="BC371" s="112"/>
      <c r="BD371" s="112"/>
      <c r="BE371" s="112"/>
      <c r="BF371" s="112"/>
      <c r="BG371" s="112"/>
      <c r="BH371" s="112"/>
    </row>
    <row r="372" spans="1:60" ht="12.75" customHeight="1" x14ac:dyDescent="0.2">
      <c r="A372" s="104"/>
      <c r="B372" s="104"/>
      <c r="C372" s="104"/>
      <c r="D372" s="163">
        <v>1</v>
      </c>
      <c r="E372" s="163"/>
      <c r="F372" s="163"/>
      <c r="G372" s="163">
        <v>4</v>
      </c>
      <c r="H372" s="163"/>
      <c r="I372" s="163"/>
      <c r="J372" s="164"/>
      <c r="K372" s="124"/>
      <c r="L372" s="108">
        <v>421</v>
      </c>
      <c r="M372" s="109" t="s">
        <v>346</v>
      </c>
      <c r="N372" s="165">
        <v>200000</v>
      </c>
      <c r="O372" s="165">
        <f t="shared" si="10"/>
        <v>-60000</v>
      </c>
      <c r="P372" s="139">
        <v>140000</v>
      </c>
      <c r="Q372" s="140">
        <f t="shared" si="11"/>
        <v>70</v>
      </c>
      <c r="R372" s="112"/>
      <c r="S372" s="112"/>
      <c r="T372" s="112"/>
      <c r="U372" s="112"/>
      <c r="V372" s="112"/>
      <c r="W372" s="112"/>
      <c r="X372" s="112"/>
      <c r="Y372" s="112"/>
      <c r="Z372" s="112"/>
      <c r="AA372" s="112"/>
      <c r="AB372" s="112"/>
      <c r="AC372" s="112"/>
      <c r="AD372" s="112"/>
      <c r="AE372" s="112"/>
      <c r="AF372" s="112"/>
      <c r="AG372" s="112"/>
      <c r="AH372" s="112"/>
      <c r="AI372" s="112"/>
      <c r="AJ372" s="112"/>
      <c r="AK372" s="112"/>
      <c r="AL372" s="112"/>
      <c r="AM372" s="112"/>
      <c r="AN372" s="112"/>
      <c r="AO372" s="112"/>
      <c r="AP372" s="112"/>
      <c r="AQ372" s="112"/>
      <c r="AR372" s="112"/>
      <c r="AS372" s="112"/>
      <c r="AT372" s="112"/>
      <c r="AU372" s="112"/>
      <c r="AV372" s="112"/>
      <c r="AW372" s="112"/>
      <c r="AX372" s="112"/>
      <c r="AY372" s="112"/>
      <c r="AZ372" s="112"/>
      <c r="BA372" s="112"/>
      <c r="BB372" s="112"/>
      <c r="BC372" s="112"/>
      <c r="BD372" s="112"/>
      <c r="BE372" s="112"/>
      <c r="BF372" s="112"/>
      <c r="BG372" s="112"/>
      <c r="BH372" s="112"/>
    </row>
    <row r="373" spans="1:60" ht="12.75" customHeight="1" x14ac:dyDescent="0.2">
      <c r="A373" s="104"/>
      <c r="B373" s="104"/>
      <c r="C373" s="88" t="s">
        <v>347</v>
      </c>
      <c r="D373" s="89">
        <v>1</v>
      </c>
      <c r="E373" s="89" t="s">
        <v>131</v>
      </c>
      <c r="F373" s="89"/>
      <c r="G373" s="89">
        <v>4</v>
      </c>
      <c r="H373" s="89" t="s">
        <v>131</v>
      </c>
      <c r="I373" s="89" t="s">
        <v>131</v>
      </c>
      <c r="J373" s="90" t="s">
        <v>131</v>
      </c>
      <c r="K373" s="147" t="s">
        <v>348</v>
      </c>
      <c r="L373" s="92" t="s">
        <v>349</v>
      </c>
      <c r="M373" s="93"/>
      <c r="N373" s="94">
        <f>N374</f>
        <v>250000</v>
      </c>
      <c r="O373" s="94">
        <f t="shared" si="10"/>
        <v>-240000</v>
      </c>
      <c r="P373" s="94">
        <v>10000</v>
      </c>
      <c r="Q373" s="95">
        <f t="shared" si="11"/>
        <v>4</v>
      </c>
      <c r="R373" s="112"/>
      <c r="S373" s="112"/>
      <c r="T373" s="112"/>
      <c r="U373" s="112"/>
      <c r="V373" s="112"/>
      <c r="W373" s="112"/>
      <c r="X373" s="112"/>
      <c r="Y373" s="112"/>
      <c r="Z373" s="112"/>
      <c r="AA373" s="112"/>
      <c r="AB373" s="112"/>
      <c r="AC373" s="112"/>
      <c r="AD373" s="112"/>
      <c r="AE373" s="112"/>
      <c r="AF373" s="112"/>
      <c r="AG373" s="112"/>
      <c r="AH373" s="112"/>
      <c r="AI373" s="112"/>
      <c r="AJ373" s="112"/>
      <c r="AK373" s="112"/>
      <c r="AL373" s="112"/>
      <c r="AM373" s="112"/>
      <c r="AN373" s="112"/>
      <c r="AO373" s="112"/>
      <c r="AP373" s="112"/>
      <c r="AQ373" s="112"/>
      <c r="AR373" s="112"/>
      <c r="AS373" s="112"/>
      <c r="AT373" s="112"/>
      <c r="AU373" s="112"/>
      <c r="AV373" s="112"/>
      <c r="AW373" s="112"/>
      <c r="AX373" s="112"/>
      <c r="AY373" s="112"/>
      <c r="AZ373" s="112"/>
      <c r="BA373" s="112"/>
      <c r="BB373" s="112"/>
      <c r="BC373" s="112"/>
      <c r="BD373" s="112"/>
      <c r="BE373" s="112"/>
      <c r="BF373" s="112"/>
      <c r="BG373" s="112"/>
      <c r="BH373" s="112"/>
    </row>
    <row r="374" spans="1:60" ht="12.75" customHeight="1" x14ac:dyDescent="0.2">
      <c r="A374" s="104"/>
      <c r="B374" s="104"/>
      <c r="C374" s="96"/>
      <c r="D374" s="97"/>
      <c r="E374" s="97"/>
      <c r="F374" s="97"/>
      <c r="G374" s="97"/>
      <c r="H374" s="97"/>
      <c r="I374" s="97"/>
      <c r="J374" s="98"/>
      <c r="K374" s="162" t="s">
        <v>348</v>
      </c>
      <c r="L374" s="100" t="s">
        <v>298</v>
      </c>
      <c r="M374" s="101"/>
      <c r="N374" s="102">
        <f>N375</f>
        <v>250000</v>
      </c>
      <c r="O374" s="102">
        <f t="shared" si="10"/>
        <v>-240000</v>
      </c>
      <c r="P374" s="102">
        <v>10000</v>
      </c>
      <c r="Q374" s="103">
        <f t="shared" si="11"/>
        <v>4</v>
      </c>
      <c r="R374" s="112"/>
      <c r="S374" s="112"/>
      <c r="T374" s="112"/>
      <c r="U374" s="112"/>
      <c r="V374" s="112"/>
      <c r="W374" s="112"/>
      <c r="X374" s="112"/>
      <c r="Y374" s="112"/>
      <c r="Z374" s="112"/>
      <c r="AA374" s="112"/>
      <c r="AB374" s="112"/>
      <c r="AC374" s="112"/>
      <c r="AD374" s="112"/>
      <c r="AE374" s="112"/>
      <c r="AF374" s="112"/>
      <c r="AG374" s="112"/>
      <c r="AH374" s="112"/>
      <c r="AI374" s="112"/>
      <c r="AJ374" s="112"/>
      <c r="AK374" s="112"/>
      <c r="AL374" s="112"/>
      <c r="AM374" s="112"/>
      <c r="AN374" s="112"/>
      <c r="AO374" s="112"/>
      <c r="AP374" s="112"/>
      <c r="AQ374" s="112"/>
      <c r="AR374" s="112"/>
      <c r="AS374" s="112"/>
      <c r="AT374" s="112"/>
      <c r="AU374" s="112"/>
      <c r="AV374" s="112"/>
      <c r="AW374" s="112"/>
      <c r="AX374" s="112"/>
      <c r="AY374" s="112"/>
      <c r="AZ374" s="112"/>
      <c r="BA374" s="112"/>
      <c r="BB374" s="112"/>
      <c r="BC374" s="112"/>
      <c r="BD374" s="112"/>
      <c r="BE374" s="112"/>
      <c r="BF374" s="112"/>
      <c r="BG374" s="112"/>
      <c r="BH374" s="112"/>
    </row>
    <row r="375" spans="1:60" ht="12.75" customHeight="1" x14ac:dyDescent="0.2">
      <c r="A375" s="104"/>
      <c r="B375" s="104"/>
      <c r="C375" s="104"/>
      <c r="D375" s="118"/>
      <c r="E375" s="118"/>
      <c r="F375" s="118"/>
      <c r="G375" s="118"/>
      <c r="H375" s="118"/>
      <c r="I375" s="118"/>
      <c r="J375" s="119"/>
      <c r="K375" s="107"/>
      <c r="L375" s="108">
        <v>4</v>
      </c>
      <c r="M375" s="109" t="s">
        <v>321</v>
      </c>
      <c r="N375" s="110">
        <f>N376</f>
        <v>250000</v>
      </c>
      <c r="O375" s="110">
        <f t="shared" si="10"/>
        <v>-240000</v>
      </c>
      <c r="P375" s="139">
        <v>10000</v>
      </c>
      <c r="Q375" s="111">
        <f t="shared" si="11"/>
        <v>4</v>
      </c>
      <c r="R375" s="112"/>
      <c r="S375" s="112"/>
      <c r="T375" s="112"/>
      <c r="U375" s="112"/>
      <c r="V375" s="112"/>
      <c r="W375" s="112"/>
      <c r="X375" s="112"/>
      <c r="Y375" s="112"/>
      <c r="Z375" s="112"/>
      <c r="AA375" s="112"/>
      <c r="AB375" s="112"/>
      <c r="AC375" s="112"/>
      <c r="AD375" s="112"/>
      <c r="AE375" s="112"/>
      <c r="AF375" s="112"/>
      <c r="AG375" s="112"/>
      <c r="AH375" s="112"/>
      <c r="AI375" s="112"/>
      <c r="AJ375" s="112"/>
      <c r="AK375" s="112"/>
      <c r="AL375" s="112"/>
      <c r="AM375" s="112"/>
      <c r="AN375" s="112"/>
      <c r="AO375" s="112"/>
      <c r="AP375" s="112"/>
      <c r="AQ375" s="112"/>
      <c r="AR375" s="112"/>
      <c r="AS375" s="112"/>
      <c r="AT375" s="112"/>
      <c r="AU375" s="112"/>
      <c r="AV375" s="112"/>
      <c r="AW375" s="112"/>
      <c r="AX375" s="112"/>
      <c r="AY375" s="112"/>
      <c r="AZ375" s="112"/>
      <c r="BA375" s="112"/>
      <c r="BB375" s="112"/>
      <c r="BC375" s="112"/>
      <c r="BD375" s="112"/>
      <c r="BE375" s="112"/>
      <c r="BF375" s="112"/>
      <c r="BG375" s="112"/>
      <c r="BH375" s="112"/>
    </row>
    <row r="376" spans="1:60" ht="12.75" customHeight="1" x14ac:dyDescent="0.2">
      <c r="A376" s="104"/>
      <c r="B376" s="104"/>
      <c r="C376" s="104"/>
      <c r="D376" s="105">
        <v>1</v>
      </c>
      <c r="E376" s="105"/>
      <c r="F376" s="105"/>
      <c r="G376" s="105">
        <v>4</v>
      </c>
      <c r="H376" s="105"/>
      <c r="I376" s="105"/>
      <c r="J376" s="106"/>
      <c r="K376" s="107"/>
      <c r="L376" s="108">
        <v>42</v>
      </c>
      <c r="M376" s="109" t="s">
        <v>322</v>
      </c>
      <c r="N376" s="110">
        <f>N377</f>
        <v>250000</v>
      </c>
      <c r="O376" s="110">
        <f t="shared" si="10"/>
        <v>-240000</v>
      </c>
      <c r="P376" s="139">
        <v>10000</v>
      </c>
      <c r="Q376" s="111">
        <f t="shared" si="11"/>
        <v>4</v>
      </c>
      <c r="R376" s="112"/>
      <c r="S376" s="112"/>
      <c r="T376" s="112"/>
      <c r="U376" s="112"/>
      <c r="V376" s="112"/>
      <c r="W376" s="112"/>
      <c r="X376" s="112"/>
      <c r="Y376" s="112"/>
      <c r="Z376" s="112"/>
      <c r="AA376" s="112"/>
      <c r="AB376" s="112"/>
      <c r="AC376" s="112"/>
      <c r="AD376" s="112"/>
      <c r="AE376" s="112"/>
      <c r="AF376" s="112"/>
      <c r="AG376" s="112"/>
      <c r="AH376" s="112"/>
      <c r="AI376" s="112"/>
      <c r="AJ376" s="112"/>
      <c r="AK376" s="112"/>
      <c r="AL376" s="112"/>
      <c r="AM376" s="112"/>
      <c r="AN376" s="112"/>
      <c r="AO376" s="112"/>
      <c r="AP376" s="112"/>
      <c r="AQ376" s="112"/>
      <c r="AR376" s="112"/>
      <c r="AS376" s="112"/>
      <c r="AT376" s="112"/>
      <c r="AU376" s="112"/>
      <c r="AV376" s="112"/>
      <c r="AW376" s="112"/>
      <c r="AX376" s="112"/>
      <c r="AY376" s="112"/>
      <c r="AZ376" s="112"/>
      <c r="BA376" s="112"/>
      <c r="BB376" s="112"/>
      <c r="BC376" s="112"/>
      <c r="BD376" s="112"/>
      <c r="BE376" s="112"/>
      <c r="BF376" s="112"/>
      <c r="BG376" s="112"/>
      <c r="BH376" s="112"/>
    </row>
    <row r="377" spans="1:60" ht="12.75" customHeight="1" x14ac:dyDescent="0.2">
      <c r="A377" s="104"/>
      <c r="B377" s="104"/>
      <c r="C377" s="104"/>
      <c r="D377" s="105" t="s">
        <v>145</v>
      </c>
      <c r="E377" s="105"/>
      <c r="F377" s="105"/>
      <c r="G377" s="105">
        <v>4</v>
      </c>
      <c r="H377" s="105"/>
      <c r="I377" s="105"/>
      <c r="J377" s="106"/>
      <c r="K377" s="107"/>
      <c r="L377" s="108">
        <v>421</v>
      </c>
      <c r="M377" s="109" t="s">
        <v>346</v>
      </c>
      <c r="N377" s="110">
        <v>250000</v>
      </c>
      <c r="O377" s="110">
        <f t="shared" si="10"/>
        <v>-240000</v>
      </c>
      <c r="P377" s="139">
        <v>10000</v>
      </c>
      <c r="Q377" s="111">
        <f t="shared" si="11"/>
        <v>4</v>
      </c>
      <c r="R377" s="112"/>
      <c r="S377" s="112"/>
      <c r="T377" s="112"/>
      <c r="U377" s="112"/>
      <c r="V377" s="112"/>
      <c r="W377" s="112"/>
      <c r="X377" s="112"/>
      <c r="Y377" s="112"/>
      <c r="Z377" s="112"/>
      <c r="AA377" s="112"/>
      <c r="AB377" s="112"/>
      <c r="AC377" s="112"/>
      <c r="AD377" s="112"/>
      <c r="AE377" s="112"/>
      <c r="AF377" s="112"/>
      <c r="AG377" s="112"/>
      <c r="AH377" s="112"/>
      <c r="AI377" s="112"/>
      <c r="AJ377" s="112"/>
      <c r="AK377" s="112"/>
      <c r="AL377" s="112"/>
      <c r="AM377" s="112"/>
      <c r="AN377" s="112"/>
      <c r="AO377" s="112"/>
      <c r="AP377" s="112"/>
      <c r="AQ377" s="112"/>
      <c r="AR377" s="112"/>
      <c r="AS377" s="112"/>
      <c r="AT377" s="112"/>
      <c r="AU377" s="112"/>
      <c r="AV377" s="112"/>
      <c r="AW377" s="112"/>
      <c r="AX377" s="112"/>
      <c r="AY377" s="112"/>
      <c r="AZ377" s="112"/>
      <c r="BA377" s="112"/>
      <c r="BB377" s="112"/>
      <c r="BC377" s="112"/>
      <c r="BD377" s="112"/>
      <c r="BE377" s="112"/>
      <c r="BF377" s="112"/>
      <c r="BG377" s="112"/>
      <c r="BH377" s="112"/>
    </row>
    <row r="378" spans="1:60" ht="12.75" customHeight="1" x14ac:dyDescent="0.2">
      <c r="A378" s="104"/>
      <c r="B378" s="104"/>
      <c r="C378" s="88" t="s">
        <v>350</v>
      </c>
      <c r="D378" s="89">
        <v>1</v>
      </c>
      <c r="E378" s="89" t="s">
        <v>131</v>
      </c>
      <c r="F378" s="89"/>
      <c r="G378" s="89">
        <v>4</v>
      </c>
      <c r="H378" s="89" t="s">
        <v>131</v>
      </c>
      <c r="I378" s="89" t="s">
        <v>131</v>
      </c>
      <c r="J378" s="90" t="s">
        <v>131</v>
      </c>
      <c r="K378" s="147" t="s">
        <v>348</v>
      </c>
      <c r="L378" s="92" t="s">
        <v>351</v>
      </c>
      <c r="M378" s="93"/>
      <c r="N378" s="94">
        <f>N379</f>
        <v>500000</v>
      </c>
      <c r="O378" s="94">
        <f t="shared" si="10"/>
        <v>-500000</v>
      </c>
      <c r="P378" s="94">
        <v>0</v>
      </c>
      <c r="Q378" s="95">
        <f t="shared" si="11"/>
        <v>0</v>
      </c>
      <c r="R378" s="112"/>
      <c r="S378" s="112"/>
      <c r="T378" s="112"/>
      <c r="U378" s="112"/>
      <c r="V378" s="112"/>
      <c r="W378" s="112"/>
      <c r="X378" s="112"/>
      <c r="Y378" s="112"/>
      <c r="Z378" s="112"/>
      <c r="AA378" s="112"/>
      <c r="AB378" s="112"/>
      <c r="AC378" s="112"/>
      <c r="AD378" s="112"/>
      <c r="AE378" s="112"/>
      <c r="AF378" s="112"/>
      <c r="AG378" s="112"/>
      <c r="AH378" s="112"/>
      <c r="AI378" s="112"/>
      <c r="AJ378" s="112"/>
      <c r="AK378" s="112"/>
      <c r="AL378" s="112"/>
      <c r="AM378" s="112"/>
      <c r="AN378" s="112"/>
      <c r="AO378" s="112"/>
      <c r="AP378" s="112"/>
      <c r="AQ378" s="112"/>
      <c r="AR378" s="112"/>
      <c r="AS378" s="112"/>
      <c r="AT378" s="112"/>
      <c r="AU378" s="112"/>
      <c r="AV378" s="112"/>
      <c r="AW378" s="112"/>
      <c r="AX378" s="112"/>
      <c r="AY378" s="112"/>
      <c r="AZ378" s="112"/>
      <c r="BA378" s="112"/>
      <c r="BB378" s="112"/>
      <c r="BC378" s="112"/>
      <c r="BD378" s="112"/>
      <c r="BE378" s="112"/>
      <c r="BF378" s="112"/>
      <c r="BG378" s="112"/>
      <c r="BH378" s="112"/>
    </row>
    <row r="379" spans="1:60" ht="12.75" customHeight="1" x14ac:dyDescent="0.2">
      <c r="A379" s="104"/>
      <c r="B379" s="104"/>
      <c r="C379" s="96"/>
      <c r="D379" s="97"/>
      <c r="E379" s="97"/>
      <c r="F379" s="97"/>
      <c r="G379" s="97"/>
      <c r="H379" s="97"/>
      <c r="I379" s="97"/>
      <c r="J379" s="98"/>
      <c r="K379" s="162" t="s">
        <v>348</v>
      </c>
      <c r="L379" s="100" t="s">
        <v>298</v>
      </c>
      <c r="M379" s="101"/>
      <c r="N379" s="102">
        <f>N380</f>
        <v>500000</v>
      </c>
      <c r="O379" s="102">
        <f t="shared" si="10"/>
        <v>-500000</v>
      </c>
      <c r="P379" s="102">
        <v>0</v>
      </c>
      <c r="Q379" s="103">
        <f t="shared" si="11"/>
        <v>0</v>
      </c>
      <c r="R379" s="112"/>
      <c r="S379" s="112"/>
      <c r="T379" s="112"/>
      <c r="U379" s="112"/>
      <c r="V379" s="112"/>
      <c r="W379" s="112"/>
      <c r="X379" s="112"/>
      <c r="Y379" s="112"/>
      <c r="Z379" s="112"/>
      <c r="AA379" s="112"/>
      <c r="AB379" s="112"/>
      <c r="AC379" s="112"/>
      <c r="AD379" s="112"/>
      <c r="AE379" s="112"/>
      <c r="AF379" s="112"/>
      <c r="AG379" s="112"/>
      <c r="AH379" s="112"/>
      <c r="AI379" s="112"/>
      <c r="AJ379" s="112"/>
      <c r="AK379" s="112"/>
      <c r="AL379" s="112"/>
      <c r="AM379" s="112"/>
      <c r="AN379" s="112"/>
      <c r="AO379" s="112"/>
      <c r="AP379" s="112"/>
      <c r="AQ379" s="112"/>
      <c r="AR379" s="112"/>
      <c r="AS379" s="112"/>
      <c r="AT379" s="112"/>
      <c r="AU379" s="112"/>
      <c r="AV379" s="112"/>
      <c r="AW379" s="112"/>
      <c r="AX379" s="112"/>
      <c r="AY379" s="112"/>
      <c r="AZ379" s="112"/>
      <c r="BA379" s="112"/>
      <c r="BB379" s="112"/>
      <c r="BC379" s="112"/>
      <c r="BD379" s="112"/>
      <c r="BE379" s="112"/>
      <c r="BF379" s="112"/>
      <c r="BG379" s="112"/>
      <c r="BH379" s="112"/>
    </row>
    <row r="380" spans="1:60" ht="12.75" customHeight="1" x14ac:dyDescent="0.2">
      <c r="A380" s="104"/>
      <c r="B380" s="104"/>
      <c r="C380" s="104"/>
      <c r="D380" s="118"/>
      <c r="E380" s="118"/>
      <c r="F380" s="118"/>
      <c r="G380" s="118"/>
      <c r="H380" s="118"/>
      <c r="I380" s="118"/>
      <c r="J380" s="119"/>
      <c r="K380" s="107"/>
      <c r="L380" s="108">
        <v>4</v>
      </c>
      <c r="M380" s="109" t="s">
        <v>321</v>
      </c>
      <c r="N380" s="110">
        <f>N381</f>
        <v>500000</v>
      </c>
      <c r="O380" s="110">
        <f t="shared" si="10"/>
        <v>-500000</v>
      </c>
      <c r="P380" s="110">
        <v>0</v>
      </c>
      <c r="Q380" s="111">
        <f t="shared" si="11"/>
        <v>0</v>
      </c>
      <c r="R380" s="112"/>
      <c r="S380" s="112"/>
      <c r="T380" s="112"/>
      <c r="U380" s="112"/>
      <c r="V380" s="112"/>
      <c r="W380" s="112"/>
      <c r="X380" s="112"/>
      <c r="Y380" s="112"/>
      <c r="Z380" s="112"/>
      <c r="AA380" s="112"/>
      <c r="AB380" s="112"/>
      <c r="AC380" s="112"/>
      <c r="AD380" s="112"/>
      <c r="AE380" s="112"/>
      <c r="AF380" s="112"/>
      <c r="AG380" s="112"/>
      <c r="AH380" s="112"/>
      <c r="AI380" s="112"/>
      <c r="AJ380" s="112"/>
      <c r="AK380" s="112"/>
      <c r="AL380" s="112"/>
      <c r="AM380" s="112"/>
      <c r="AN380" s="112"/>
      <c r="AO380" s="112"/>
      <c r="AP380" s="112"/>
      <c r="AQ380" s="112"/>
      <c r="AR380" s="112"/>
      <c r="AS380" s="112"/>
      <c r="AT380" s="112"/>
      <c r="AU380" s="112"/>
      <c r="AV380" s="112"/>
      <c r="AW380" s="112"/>
      <c r="AX380" s="112"/>
      <c r="AY380" s="112"/>
      <c r="AZ380" s="112"/>
      <c r="BA380" s="112"/>
      <c r="BB380" s="112"/>
      <c r="BC380" s="112"/>
      <c r="BD380" s="112"/>
      <c r="BE380" s="112"/>
      <c r="BF380" s="112"/>
      <c r="BG380" s="112"/>
      <c r="BH380" s="112"/>
    </row>
    <row r="381" spans="1:60" ht="12.75" customHeight="1" x14ac:dyDescent="0.2">
      <c r="A381" s="104"/>
      <c r="B381" s="104"/>
      <c r="C381" s="104"/>
      <c r="D381" s="105">
        <v>1</v>
      </c>
      <c r="E381" s="105"/>
      <c r="F381" s="105"/>
      <c r="G381" s="105">
        <v>4</v>
      </c>
      <c r="H381" s="105"/>
      <c r="I381" s="105"/>
      <c r="J381" s="106"/>
      <c r="K381" s="107"/>
      <c r="L381" s="108">
        <v>42</v>
      </c>
      <c r="M381" s="109" t="s">
        <v>322</v>
      </c>
      <c r="N381" s="110">
        <f>N382</f>
        <v>500000</v>
      </c>
      <c r="O381" s="110">
        <f t="shared" si="10"/>
        <v>-500000</v>
      </c>
      <c r="P381" s="110">
        <v>0</v>
      </c>
      <c r="Q381" s="111">
        <f t="shared" si="11"/>
        <v>0</v>
      </c>
      <c r="R381" s="112"/>
      <c r="S381" s="112"/>
      <c r="T381" s="112"/>
      <c r="U381" s="112"/>
      <c r="V381" s="112"/>
      <c r="W381" s="112"/>
      <c r="X381" s="112"/>
      <c r="Y381" s="112"/>
      <c r="Z381" s="112"/>
      <c r="AA381" s="112"/>
      <c r="AB381" s="112"/>
      <c r="AC381" s="112"/>
      <c r="AD381" s="112"/>
      <c r="AE381" s="112"/>
      <c r="AF381" s="112"/>
      <c r="AG381" s="112"/>
      <c r="AH381" s="112"/>
      <c r="AI381" s="112"/>
      <c r="AJ381" s="112"/>
      <c r="AK381" s="112"/>
      <c r="AL381" s="112"/>
      <c r="AM381" s="112"/>
      <c r="AN381" s="112"/>
      <c r="AO381" s="112"/>
      <c r="AP381" s="112"/>
      <c r="AQ381" s="112"/>
      <c r="AR381" s="112"/>
      <c r="AS381" s="112"/>
      <c r="AT381" s="112"/>
      <c r="AU381" s="112"/>
      <c r="AV381" s="112"/>
      <c r="AW381" s="112"/>
      <c r="AX381" s="112"/>
      <c r="AY381" s="112"/>
      <c r="AZ381" s="112"/>
      <c r="BA381" s="112"/>
      <c r="BB381" s="112"/>
      <c r="BC381" s="112"/>
      <c r="BD381" s="112"/>
      <c r="BE381" s="112"/>
      <c r="BF381" s="112"/>
      <c r="BG381" s="112"/>
      <c r="BH381" s="112"/>
    </row>
    <row r="382" spans="1:60" ht="12.75" customHeight="1" x14ac:dyDescent="0.2">
      <c r="A382" s="104"/>
      <c r="B382" s="104"/>
      <c r="C382" s="104"/>
      <c r="D382" s="105" t="s">
        <v>145</v>
      </c>
      <c r="E382" s="105"/>
      <c r="F382" s="105"/>
      <c r="G382" s="105">
        <v>4</v>
      </c>
      <c r="H382" s="105"/>
      <c r="I382" s="105"/>
      <c r="J382" s="106"/>
      <c r="K382" s="107"/>
      <c r="L382" s="108">
        <v>421</v>
      </c>
      <c r="M382" s="109" t="s">
        <v>346</v>
      </c>
      <c r="N382" s="110">
        <v>500000</v>
      </c>
      <c r="O382" s="110">
        <f t="shared" si="10"/>
        <v>-500000</v>
      </c>
      <c r="P382" s="110">
        <v>0</v>
      </c>
      <c r="Q382" s="111">
        <f t="shared" si="11"/>
        <v>0</v>
      </c>
      <c r="R382" s="112"/>
      <c r="S382" s="112"/>
      <c r="T382" s="112"/>
      <c r="U382" s="112"/>
      <c r="V382" s="112"/>
      <c r="W382" s="112"/>
      <c r="X382" s="112"/>
      <c r="Y382" s="112"/>
      <c r="Z382" s="112"/>
      <c r="AA382" s="112"/>
      <c r="AB382" s="112"/>
      <c r="AC382" s="112"/>
      <c r="AD382" s="112"/>
      <c r="AE382" s="112"/>
      <c r="AF382" s="112"/>
      <c r="AG382" s="112"/>
      <c r="AH382" s="112"/>
      <c r="AI382" s="112"/>
      <c r="AJ382" s="112"/>
      <c r="AK382" s="112"/>
      <c r="AL382" s="112"/>
      <c r="AM382" s="112"/>
      <c r="AN382" s="112"/>
      <c r="AO382" s="112"/>
      <c r="AP382" s="112"/>
      <c r="AQ382" s="112"/>
      <c r="AR382" s="112"/>
      <c r="AS382" s="112"/>
      <c r="AT382" s="112"/>
      <c r="AU382" s="112"/>
      <c r="AV382" s="112"/>
      <c r="AW382" s="112"/>
      <c r="AX382" s="112"/>
      <c r="AY382" s="112"/>
      <c r="AZ382" s="112"/>
      <c r="BA382" s="112"/>
      <c r="BB382" s="112"/>
      <c r="BC382" s="112"/>
      <c r="BD382" s="112"/>
      <c r="BE382" s="112"/>
      <c r="BF382" s="112"/>
      <c r="BG382" s="112"/>
      <c r="BH382" s="112"/>
    </row>
    <row r="383" spans="1:60" ht="12.75" customHeight="1" x14ac:dyDescent="0.2">
      <c r="A383" s="104"/>
      <c r="B383" s="104"/>
      <c r="C383" s="88" t="s">
        <v>352</v>
      </c>
      <c r="D383" s="89">
        <v>1</v>
      </c>
      <c r="E383" s="89" t="s">
        <v>131</v>
      </c>
      <c r="F383" s="89" t="s">
        <v>131</v>
      </c>
      <c r="G383" s="89">
        <v>4</v>
      </c>
      <c r="H383" s="89" t="s">
        <v>131</v>
      </c>
      <c r="I383" s="89" t="s">
        <v>131</v>
      </c>
      <c r="J383" s="90" t="s">
        <v>131</v>
      </c>
      <c r="K383" s="117">
        <v>820</v>
      </c>
      <c r="L383" s="324" t="s">
        <v>353</v>
      </c>
      <c r="M383" s="324"/>
      <c r="N383" s="94">
        <f>N384</f>
        <v>70000</v>
      </c>
      <c r="O383" s="94">
        <f t="shared" si="10"/>
        <v>-70000</v>
      </c>
      <c r="P383" s="94">
        <v>0</v>
      </c>
      <c r="Q383" s="95">
        <f t="shared" si="11"/>
        <v>0</v>
      </c>
      <c r="R383" s="112"/>
      <c r="S383" s="112"/>
      <c r="T383" s="112"/>
      <c r="U383" s="112"/>
      <c r="V383" s="112"/>
      <c r="W383" s="112"/>
      <c r="X383" s="112"/>
      <c r="Y383" s="112"/>
      <c r="Z383" s="112"/>
      <c r="AA383" s="112"/>
      <c r="AB383" s="112"/>
      <c r="AC383" s="112"/>
      <c r="AD383" s="112"/>
      <c r="AE383" s="112"/>
      <c r="AF383" s="112"/>
      <c r="AG383" s="112"/>
      <c r="AH383" s="112"/>
      <c r="AI383" s="112"/>
      <c r="AJ383" s="112"/>
      <c r="AK383" s="112"/>
      <c r="AL383" s="112"/>
      <c r="AM383" s="112"/>
      <c r="AN383" s="112"/>
      <c r="AO383" s="112"/>
      <c r="AP383" s="112"/>
      <c r="AQ383" s="112"/>
      <c r="AR383" s="112"/>
      <c r="AS383" s="112"/>
      <c r="AT383" s="112"/>
      <c r="AU383" s="112"/>
      <c r="AV383" s="112"/>
      <c r="AW383" s="112"/>
      <c r="AX383" s="112"/>
      <c r="AY383" s="112"/>
      <c r="AZ383" s="112"/>
      <c r="BA383" s="112"/>
      <c r="BB383" s="112"/>
      <c r="BC383" s="112"/>
      <c r="BD383" s="112"/>
      <c r="BE383" s="112"/>
      <c r="BF383" s="112"/>
      <c r="BG383" s="112"/>
      <c r="BH383" s="112"/>
    </row>
    <row r="384" spans="1:60" ht="12.75" customHeight="1" x14ac:dyDescent="0.2">
      <c r="A384" s="104"/>
      <c r="B384" s="104"/>
      <c r="C384" s="96"/>
      <c r="D384" s="97"/>
      <c r="E384" s="97"/>
      <c r="F384" s="97"/>
      <c r="G384" s="97"/>
      <c r="H384" s="97"/>
      <c r="I384" s="97"/>
      <c r="J384" s="98"/>
      <c r="K384" s="158">
        <v>820</v>
      </c>
      <c r="L384" s="100" t="s">
        <v>295</v>
      </c>
      <c r="M384" s="101"/>
      <c r="N384" s="102">
        <f>N385</f>
        <v>70000</v>
      </c>
      <c r="O384" s="102">
        <f t="shared" si="10"/>
        <v>-70000</v>
      </c>
      <c r="P384" s="102">
        <v>0</v>
      </c>
      <c r="Q384" s="103">
        <f t="shared" si="11"/>
        <v>0</v>
      </c>
      <c r="R384" s="112"/>
      <c r="S384" s="112"/>
      <c r="T384" s="112"/>
      <c r="U384" s="112"/>
      <c r="V384" s="112"/>
      <c r="W384" s="112"/>
      <c r="X384" s="112"/>
      <c r="Y384" s="112"/>
      <c r="Z384" s="112"/>
      <c r="AA384" s="112"/>
      <c r="AB384" s="112"/>
      <c r="AC384" s="112"/>
      <c r="AD384" s="112"/>
      <c r="AE384" s="112"/>
      <c r="AF384" s="112"/>
      <c r="AG384" s="112"/>
      <c r="AH384" s="112"/>
      <c r="AI384" s="112"/>
      <c r="AJ384" s="112"/>
      <c r="AK384" s="112"/>
      <c r="AL384" s="112"/>
      <c r="AM384" s="112"/>
      <c r="AN384" s="112"/>
      <c r="AO384" s="112"/>
      <c r="AP384" s="112"/>
      <c r="AQ384" s="112"/>
      <c r="AR384" s="112"/>
      <c r="AS384" s="112"/>
      <c r="AT384" s="112"/>
      <c r="AU384" s="112"/>
      <c r="AV384" s="112"/>
      <c r="AW384" s="112"/>
      <c r="AX384" s="112"/>
      <c r="AY384" s="112"/>
      <c r="AZ384" s="112"/>
      <c r="BA384" s="112"/>
      <c r="BB384" s="112"/>
      <c r="BC384" s="112"/>
      <c r="BD384" s="112"/>
      <c r="BE384" s="112"/>
      <c r="BF384" s="112"/>
      <c r="BG384" s="112"/>
      <c r="BH384" s="112"/>
    </row>
    <row r="385" spans="1:60" ht="12.75" customHeight="1" x14ac:dyDescent="0.2">
      <c r="A385" s="104"/>
      <c r="B385" s="104"/>
      <c r="C385" s="104"/>
      <c r="D385" s="118"/>
      <c r="E385" s="118"/>
      <c r="F385" s="118"/>
      <c r="G385" s="118"/>
      <c r="H385" s="118"/>
      <c r="I385" s="118"/>
      <c r="J385" s="119"/>
      <c r="K385" s="107"/>
      <c r="L385" s="108">
        <v>3</v>
      </c>
      <c r="M385" s="109" t="s">
        <v>14</v>
      </c>
      <c r="N385" s="110">
        <f>N386</f>
        <v>70000</v>
      </c>
      <c r="O385" s="110">
        <f t="shared" si="10"/>
        <v>-70000</v>
      </c>
      <c r="P385" s="110">
        <v>0</v>
      </c>
      <c r="Q385" s="111">
        <f t="shared" si="11"/>
        <v>0</v>
      </c>
      <c r="R385" s="112"/>
      <c r="S385" s="112"/>
      <c r="T385" s="112"/>
      <c r="U385" s="112"/>
      <c r="V385" s="112"/>
      <c r="W385" s="112"/>
      <c r="X385" s="112"/>
      <c r="Y385" s="112"/>
      <c r="Z385" s="112"/>
      <c r="AA385" s="112"/>
      <c r="AB385" s="112"/>
      <c r="AC385" s="112"/>
      <c r="AD385" s="112"/>
      <c r="AE385" s="112"/>
      <c r="AF385" s="112"/>
      <c r="AG385" s="112"/>
      <c r="AH385" s="112"/>
      <c r="AI385" s="112"/>
      <c r="AJ385" s="112"/>
      <c r="AK385" s="112"/>
      <c r="AL385" s="112"/>
      <c r="AM385" s="112"/>
      <c r="AN385" s="112"/>
      <c r="AO385" s="112"/>
      <c r="AP385" s="112"/>
      <c r="AQ385" s="112"/>
      <c r="AR385" s="112"/>
      <c r="AS385" s="112"/>
      <c r="AT385" s="112"/>
      <c r="AU385" s="112"/>
      <c r="AV385" s="112"/>
      <c r="AW385" s="112"/>
      <c r="AX385" s="112"/>
      <c r="AY385" s="112"/>
      <c r="AZ385" s="112"/>
      <c r="BA385" s="112"/>
      <c r="BB385" s="112"/>
      <c r="BC385" s="112"/>
      <c r="BD385" s="112"/>
      <c r="BE385" s="112"/>
      <c r="BF385" s="112"/>
      <c r="BG385" s="112"/>
      <c r="BH385" s="112"/>
    </row>
    <row r="386" spans="1:60" ht="12.75" customHeight="1" x14ac:dyDescent="0.2">
      <c r="A386" s="104"/>
      <c r="B386" s="104"/>
      <c r="C386" s="104"/>
      <c r="D386" s="105">
        <v>1</v>
      </c>
      <c r="E386" s="105"/>
      <c r="F386" s="105"/>
      <c r="G386" s="105">
        <v>4</v>
      </c>
      <c r="H386" s="105"/>
      <c r="I386" s="105"/>
      <c r="J386" s="106"/>
      <c r="K386" s="107"/>
      <c r="L386" s="108">
        <v>38</v>
      </c>
      <c r="M386" s="109" t="s">
        <v>82</v>
      </c>
      <c r="N386" s="110">
        <f>N387</f>
        <v>70000</v>
      </c>
      <c r="O386" s="110">
        <f t="shared" si="10"/>
        <v>-70000</v>
      </c>
      <c r="P386" s="110">
        <v>0</v>
      </c>
      <c r="Q386" s="111">
        <f t="shared" si="11"/>
        <v>0</v>
      </c>
      <c r="R386" s="112"/>
      <c r="S386" s="112"/>
      <c r="T386" s="112"/>
      <c r="U386" s="112"/>
      <c r="V386" s="112"/>
      <c r="W386" s="112"/>
      <c r="X386" s="112"/>
      <c r="Y386" s="112"/>
      <c r="Z386" s="112"/>
      <c r="AA386" s="112"/>
      <c r="AB386" s="112"/>
      <c r="AC386" s="112"/>
      <c r="AD386" s="112"/>
      <c r="AE386" s="112"/>
      <c r="AF386" s="112"/>
      <c r="AG386" s="112"/>
      <c r="AH386" s="112"/>
      <c r="AI386" s="112"/>
      <c r="AJ386" s="112"/>
      <c r="AK386" s="112"/>
      <c r="AL386" s="112"/>
      <c r="AM386" s="112"/>
      <c r="AN386" s="112"/>
      <c r="AO386" s="112"/>
      <c r="AP386" s="112"/>
      <c r="AQ386" s="112"/>
      <c r="AR386" s="112"/>
      <c r="AS386" s="112"/>
      <c r="AT386" s="112"/>
      <c r="AU386" s="112"/>
      <c r="AV386" s="112"/>
      <c r="AW386" s="112"/>
      <c r="AX386" s="112"/>
      <c r="AY386" s="112"/>
      <c r="AZ386" s="112"/>
      <c r="BA386" s="112"/>
      <c r="BB386" s="112"/>
      <c r="BC386" s="112"/>
      <c r="BD386" s="112"/>
      <c r="BE386" s="112"/>
      <c r="BF386" s="112"/>
      <c r="BG386" s="112"/>
      <c r="BH386" s="112"/>
    </row>
    <row r="387" spans="1:60" ht="12.75" customHeight="1" x14ac:dyDescent="0.2">
      <c r="A387" s="104"/>
      <c r="B387" s="104"/>
      <c r="C387" s="104"/>
      <c r="D387" s="115">
        <v>1</v>
      </c>
      <c r="E387" s="105"/>
      <c r="F387" s="105"/>
      <c r="G387" s="115">
        <v>4</v>
      </c>
      <c r="H387" s="105"/>
      <c r="I387" s="105"/>
      <c r="J387" s="106"/>
      <c r="K387" s="107"/>
      <c r="L387" s="108">
        <v>382</v>
      </c>
      <c r="M387" s="109" t="s">
        <v>84</v>
      </c>
      <c r="N387" s="110">
        <v>70000</v>
      </c>
      <c r="O387" s="110">
        <f t="shared" si="10"/>
        <v>-70000</v>
      </c>
      <c r="P387" s="110">
        <v>0</v>
      </c>
      <c r="Q387" s="111">
        <f t="shared" si="11"/>
        <v>0</v>
      </c>
      <c r="R387" s="112"/>
      <c r="S387" s="112"/>
      <c r="T387" s="112"/>
      <c r="U387" s="112"/>
      <c r="V387" s="112"/>
      <c r="W387" s="112"/>
      <c r="X387" s="112"/>
      <c r="Y387" s="112"/>
      <c r="Z387" s="112"/>
      <c r="AA387" s="112"/>
      <c r="AB387" s="112"/>
      <c r="AC387" s="112"/>
      <c r="AD387" s="112"/>
      <c r="AE387" s="112"/>
      <c r="AF387" s="112"/>
      <c r="AG387" s="112"/>
      <c r="AH387" s="112"/>
      <c r="AI387" s="112"/>
      <c r="AJ387" s="112"/>
      <c r="AK387" s="112"/>
      <c r="AL387" s="112"/>
      <c r="AM387" s="112"/>
      <c r="AN387" s="112"/>
      <c r="AO387" s="112"/>
      <c r="AP387" s="112"/>
      <c r="AQ387" s="112"/>
      <c r="AR387" s="112"/>
      <c r="AS387" s="112"/>
      <c r="AT387" s="112"/>
      <c r="AU387" s="112"/>
      <c r="AV387" s="112"/>
      <c r="AW387" s="112"/>
      <c r="AX387" s="112"/>
      <c r="AY387" s="112"/>
      <c r="AZ387" s="112"/>
      <c r="BA387" s="112"/>
      <c r="BB387" s="112"/>
      <c r="BC387" s="112"/>
      <c r="BD387" s="112"/>
      <c r="BE387" s="112"/>
      <c r="BF387" s="112"/>
      <c r="BG387" s="112"/>
      <c r="BH387" s="112"/>
    </row>
    <row r="388" spans="1:60" ht="12.75" customHeight="1" x14ac:dyDescent="0.2">
      <c r="A388" s="104"/>
      <c r="B388" s="104"/>
      <c r="C388" s="88" t="s">
        <v>354</v>
      </c>
      <c r="D388" s="89">
        <v>1</v>
      </c>
      <c r="E388" s="89"/>
      <c r="F388" s="89"/>
      <c r="G388" s="89">
        <v>4</v>
      </c>
      <c r="H388" s="89"/>
      <c r="I388" s="89"/>
      <c r="J388" s="90"/>
      <c r="K388" s="117">
        <v>474</v>
      </c>
      <c r="L388" s="324" t="s">
        <v>355</v>
      </c>
      <c r="M388" s="324"/>
      <c r="N388" s="94">
        <f>N389</f>
        <v>200000</v>
      </c>
      <c r="O388" s="94">
        <f t="shared" si="10"/>
        <v>-200000</v>
      </c>
      <c r="P388" s="94">
        <v>0</v>
      </c>
      <c r="Q388" s="95">
        <f t="shared" si="11"/>
        <v>0</v>
      </c>
      <c r="R388" s="112"/>
      <c r="S388" s="112"/>
      <c r="T388" s="112"/>
      <c r="U388" s="112"/>
      <c r="V388" s="112"/>
      <c r="W388" s="112"/>
      <c r="X388" s="112"/>
      <c r="Y388" s="112"/>
      <c r="Z388" s="112"/>
      <c r="AA388" s="112"/>
      <c r="AB388" s="112"/>
      <c r="AC388" s="112"/>
      <c r="AD388" s="112"/>
      <c r="AE388" s="112"/>
      <c r="AF388" s="112"/>
      <c r="AG388" s="112"/>
      <c r="AH388" s="112"/>
      <c r="AI388" s="112"/>
      <c r="AJ388" s="112"/>
      <c r="AK388" s="112"/>
      <c r="AL388" s="112"/>
      <c r="AM388" s="112"/>
      <c r="AN388" s="112"/>
      <c r="AO388" s="112"/>
      <c r="AP388" s="112"/>
      <c r="AQ388" s="112"/>
      <c r="AR388" s="112"/>
      <c r="AS388" s="112"/>
      <c r="AT388" s="112"/>
      <c r="AU388" s="112"/>
      <c r="AV388" s="112"/>
      <c r="AW388" s="112"/>
      <c r="AX388" s="112"/>
      <c r="AY388" s="112"/>
      <c r="AZ388" s="112"/>
      <c r="BA388" s="112"/>
      <c r="BB388" s="112"/>
      <c r="BC388" s="112"/>
      <c r="BD388" s="112"/>
      <c r="BE388" s="112"/>
      <c r="BF388" s="112"/>
      <c r="BG388" s="112"/>
      <c r="BH388" s="112"/>
    </row>
    <row r="389" spans="1:60" ht="12.75" customHeight="1" x14ac:dyDescent="0.2">
      <c r="A389" s="104"/>
      <c r="B389" s="104"/>
      <c r="C389" s="96"/>
      <c r="D389" s="97"/>
      <c r="E389" s="97"/>
      <c r="F389" s="97"/>
      <c r="G389" s="97"/>
      <c r="H389" s="97"/>
      <c r="I389" s="97"/>
      <c r="J389" s="98"/>
      <c r="K389" s="158">
        <v>474</v>
      </c>
      <c r="L389" s="100" t="s">
        <v>356</v>
      </c>
      <c r="M389" s="101"/>
      <c r="N389" s="102">
        <f>N390</f>
        <v>200000</v>
      </c>
      <c r="O389" s="102">
        <f t="shared" si="10"/>
        <v>-200000</v>
      </c>
      <c r="P389" s="102">
        <v>0</v>
      </c>
      <c r="Q389" s="103">
        <f t="shared" si="11"/>
        <v>0</v>
      </c>
      <c r="R389" s="112"/>
      <c r="S389" s="112"/>
      <c r="T389" s="112"/>
      <c r="U389" s="112"/>
      <c r="V389" s="112"/>
      <c r="W389" s="112"/>
      <c r="X389" s="112"/>
      <c r="Y389" s="112"/>
      <c r="Z389" s="112"/>
      <c r="AA389" s="112"/>
      <c r="AB389" s="112"/>
      <c r="AC389" s="112"/>
      <c r="AD389" s="112"/>
      <c r="AE389" s="112"/>
      <c r="AF389" s="112"/>
      <c r="AG389" s="112"/>
      <c r="AH389" s="112"/>
      <c r="AI389" s="112"/>
      <c r="AJ389" s="112"/>
      <c r="AK389" s="112"/>
      <c r="AL389" s="112"/>
      <c r="AM389" s="112"/>
      <c r="AN389" s="112"/>
      <c r="AO389" s="112"/>
      <c r="AP389" s="112"/>
      <c r="AQ389" s="112"/>
      <c r="AR389" s="112"/>
      <c r="AS389" s="112"/>
      <c r="AT389" s="112"/>
      <c r="AU389" s="112"/>
      <c r="AV389" s="112"/>
      <c r="AW389" s="112"/>
      <c r="AX389" s="112"/>
      <c r="AY389" s="112"/>
      <c r="AZ389" s="112"/>
      <c r="BA389" s="112"/>
      <c r="BB389" s="112"/>
      <c r="BC389" s="112"/>
      <c r="BD389" s="112"/>
      <c r="BE389" s="112"/>
      <c r="BF389" s="112"/>
      <c r="BG389" s="112"/>
      <c r="BH389" s="112"/>
    </row>
    <row r="390" spans="1:60" ht="12.75" customHeight="1" x14ac:dyDescent="0.2">
      <c r="A390" s="104"/>
      <c r="B390" s="104"/>
      <c r="C390" s="104"/>
      <c r="D390" s="118"/>
      <c r="E390" s="118"/>
      <c r="F390" s="118"/>
      <c r="G390" s="118"/>
      <c r="H390" s="118"/>
      <c r="I390" s="118"/>
      <c r="J390" s="119"/>
      <c r="K390" s="107"/>
      <c r="L390" s="108">
        <v>4</v>
      </c>
      <c r="M390" s="109" t="s">
        <v>321</v>
      </c>
      <c r="N390" s="110">
        <f>N391</f>
        <v>200000</v>
      </c>
      <c r="O390" s="110">
        <f t="shared" si="10"/>
        <v>-200000</v>
      </c>
      <c r="P390" s="110">
        <v>0</v>
      </c>
      <c r="Q390" s="111">
        <f t="shared" si="11"/>
        <v>0</v>
      </c>
      <c r="R390" s="112"/>
      <c r="S390" s="112"/>
      <c r="T390" s="112"/>
      <c r="U390" s="112"/>
      <c r="V390" s="112"/>
      <c r="W390" s="112"/>
      <c r="X390" s="112"/>
      <c r="Y390" s="112"/>
      <c r="Z390" s="112"/>
      <c r="AA390" s="112"/>
      <c r="AB390" s="112"/>
      <c r="AC390" s="112"/>
      <c r="AD390" s="112"/>
      <c r="AE390" s="112"/>
      <c r="AF390" s="112"/>
      <c r="AG390" s="112"/>
      <c r="AH390" s="112"/>
      <c r="AI390" s="112"/>
      <c r="AJ390" s="112"/>
      <c r="AK390" s="112"/>
      <c r="AL390" s="112"/>
      <c r="AM390" s="112"/>
      <c r="AN390" s="112"/>
      <c r="AO390" s="112"/>
      <c r="AP390" s="112"/>
      <c r="AQ390" s="112"/>
      <c r="AR390" s="112"/>
      <c r="AS390" s="112"/>
      <c r="AT390" s="112"/>
      <c r="AU390" s="112"/>
      <c r="AV390" s="112"/>
      <c r="AW390" s="112"/>
      <c r="AX390" s="112"/>
      <c r="AY390" s="112"/>
      <c r="AZ390" s="112"/>
      <c r="BA390" s="112"/>
      <c r="BB390" s="112"/>
      <c r="BC390" s="112"/>
      <c r="BD390" s="112"/>
      <c r="BE390" s="112"/>
      <c r="BF390" s="112"/>
      <c r="BG390" s="112"/>
      <c r="BH390" s="112"/>
    </row>
    <row r="391" spans="1:60" ht="12.75" customHeight="1" x14ac:dyDescent="0.2">
      <c r="A391" s="104"/>
      <c r="B391" s="104"/>
      <c r="C391" s="104"/>
      <c r="D391" s="105">
        <v>1</v>
      </c>
      <c r="E391" s="105"/>
      <c r="F391" s="105"/>
      <c r="G391" s="105">
        <v>4</v>
      </c>
      <c r="H391" s="105"/>
      <c r="I391" s="105"/>
      <c r="J391" s="106"/>
      <c r="K391" s="107"/>
      <c r="L391" s="108">
        <v>42</v>
      </c>
      <c r="M391" s="109" t="s">
        <v>322</v>
      </c>
      <c r="N391" s="110">
        <f>N392</f>
        <v>200000</v>
      </c>
      <c r="O391" s="110">
        <f t="shared" si="10"/>
        <v>-200000</v>
      </c>
      <c r="P391" s="110">
        <v>0</v>
      </c>
      <c r="Q391" s="111">
        <f t="shared" si="11"/>
        <v>0</v>
      </c>
      <c r="R391" s="112"/>
      <c r="S391" s="112"/>
      <c r="T391" s="112"/>
      <c r="U391" s="112"/>
      <c r="V391" s="112"/>
      <c r="W391" s="112"/>
      <c r="X391" s="112"/>
      <c r="Y391" s="112"/>
      <c r="Z391" s="112"/>
      <c r="AA391" s="112"/>
      <c r="AB391" s="112"/>
      <c r="AC391" s="112"/>
      <c r="AD391" s="112"/>
      <c r="AE391" s="112"/>
      <c r="AF391" s="112"/>
      <c r="AG391" s="112"/>
      <c r="AH391" s="112"/>
      <c r="AI391" s="112"/>
      <c r="AJ391" s="112"/>
      <c r="AK391" s="112"/>
      <c r="AL391" s="112"/>
      <c r="AM391" s="112"/>
      <c r="AN391" s="112"/>
      <c r="AO391" s="112"/>
      <c r="AP391" s="112"/>
      <c r="AQ391" s="112"/>
      <c r="AR391" s="112"/>
      <c r="AS391" s="112"/>
      <c r="AT391" s="112"/>
      <c r="AU391" s="112"/>
      <c r="AV391" s="112"/>
      <c r="AW391" s="112"/>
      <c r="AX391" s="112"/>
      <c r="AY391" s="112"/>
      <c r="AZ391" s="112"/>
      <c r="BA391" s="112"/>
      <c r="BB391" s="112"/>
      <c r="BC391" s="112"/>
      <c r="BD391" s="112"/>
      <c r="BE391" s="112"/>
      <c r="BF391" s="112"/>
      <c r="BG391" s="112"/>
      <c r="BH391" s="112"/>
    </row>
    <row r="392" spans="1:60" ht="12.75" customHeight="1" x14ac:dyDescent="0.2">
      <c r="A392" s="104"/>
      <c r="B392" s="104"/>
      <c r="C392" s="104"/>
      <c r="D392" s="105">
        <v>1</v>
      </c>
      <c r="E392" s="105"/>
      <c r="F392" s="105"/>
      <c r="G392" s="115">
        <v>4</v>
      </c>
      <c r="H392" s="105"/>
      <c r="I392" s="105"/>
      <c r="J392" s="106"/>
      <c r="K392" s="107"/>
      <c r="L392" s="108">
        <v>421</v>
      </c>
      <c r="M392" s="109" t="s">
        <v>90</v>
      </c>
      <c r="N392" s="110">
        <v>200000</v>
      </c>
      <c r="O392" s="110">
        <f t="shared" ref="O392:O423" si="12">P392-N392</f>
        <v>-200000</v>
      </c>
      <c r="P392" s="110">
        <v>0</v>
      </c>
      <c r="Q392" s="111">
        <f t="shared" si="11"/>
        <v>0</v>
      </c>
      <c r="R392" s="112"/>
      <c r="S392" s="112"/>
      <c r="T392" s="112"/>
      <c r="U392" s="112"/>
      <c r="V392" s="112"/>
      <c r="W392" s="112"/>
      <c r="X392" s="112"/>
      <c r="Y392" s="112"/>
      <c r="Z392" s="112"/>
      <c r="AA392" s="112"/>
      <c r="AB392" s="112"/>
      <c r="AC392" s="112"/>
      <c r="AD392" s="112"/>
      <c r="AE392" s="112"/>
      <c r="AF392" s="112"/>
      <c r="AG392" s="112"/>
      <c r="AH392" s="112"/>
      <c r="AI392" s="112"/>
      <c r="AJ392" s="112"/>
      <c r="AK392" s="112"/>
      <c r="AL392" s="112"/>
      <c r="AM392" s="112"/>
      <c r="AN392" s="112"/>
      <c r="AO392" s="112"/>
      <c r="AP392" s="112"/>
      <c r="AQ392" s="112"/>
      <c r="AR392" s="112"/>
      <c r="AS392" s="112"/>
      <c r="AT392" s="112"/>
      <c r="AU392" s="112"/>
      <c r="AV392" s="112"/>
      <c r="AW392" s="112"/>
      <c r="AX392" s="112"/>
      <c r="AY392" s="112"/>
      <c r="AZ392" s="112"/>
      <c r="BA392" s="112"/>
      <c r="BB392" s="112"/>
      <c r="BC392" s="112"/>
      <c r="BD392" s="112"/>
      <c r="BE392" s="112"/>
      <c r="BF392" s="112"/>
      <c r="BG392" s="112"/>
      <c r="BH392" s="112"/>
    </row>
    <row r="393" spans="1:60" ht="12.75" customHeight="1" x14ac:dyDescent="0.2">
      <c r="A393" s="104"/>
      <c r="B393" s="104"/>
      <c r="C393" s="88" t="s">
        <v>357</v>
      </c>
      <c r="D393" s="89">
        <v>1</v>
      </c>
      <c r="E393" s="89"/>
      <c r="F393" s="89"/>
      <c r="G393" s="89">
        <v>4</v>
      </c>
      <c r="H393" s="89"/>
      <c r="I393" s="89"/>
      <c r="J393" s="90"/>
      <c r="K393" s="117">
        <v>474</v>
      </c>
      <c r="L393" s="324" t="s">
        <v>358</v>
      </c>
      <c r="M393" s="324"/>
      <c r="N393" s="94">
        <f>N394</f>
        <v>80000</v>
      </c>
      <c r="O393" s="94">
        <f t="shared" si="12"/>
        <v>-80000</v>
      </c>
      <c r="P393" s="94">
        <v>0</v>
      </c>
      <c r="Q393" s="95">
        <f t="shared" ref="Q393:Q423" si="13">P393/N393*100</f>
        <v>0</v>
      </c>
      <c r="R393" s="112"/>
      <c r="S393" s="112"/>
      <c r="T393" s="112"/>
      <c r="U393" s="112"/>
      <c r="V393" s="112"/>
      <c r="W393" s="112"/>
      <c r="X393" s="112"/>
      <c r="Y393" s="112"/>
      <c r="Z393" s="112"/>
      <c r="AA393" s="112"/>
      <c r="AB393" s="112"/>
      <c r="AC393" s="112"/>
      <c r="AD393" s="112"/>
      <c r="AE393" s="112"/>
      <c r="AF393" s="112"/>
      <c r="AG393" s="112"/>
      <c r="AH393" s="112"/>
      <c r="AI393" s="112"/>
      <c r="AJ393" s="112"/>
      <c r="AK393" s="112"/>
      <c r="AL393" s="112"/>
      <c r="AM393" s="112"/>
      <c r="AN393" s="112"/>
      <c r="AO393" s="112"/>
      <c r="AP393" s="112"/>
      <c r="AQ393" s="112"/>
      <c r="AR393" s="112"/>
      <c r="AS393" s="112"/>
      <c r="AT393" s="112"/>
      <c r="AU393" s="112"/>
      <c r="AV393" s="112"/>
      <c r="AW393" s="112"/>
      <c r="AX393" s="112"/>
      <c r="AY393" s="112"/>
      <c r="AZ393" s="112"/>
      <c r="BA393" s="112"/>
      <c r="BB393" s="112"/>
      <c r="BC393" s="112"/>
      <c r="BD393" s="112"/>
      <c r="BE393" s="112"/>
      <c r="BF393" s="112"/>
      <c r="BG393" s="112"/>
      <c r="BH393" s="112"/>
    </row>
    <row r="394" spans="1:60" ht="12.75" customHeight="1" x14ac:dyDescent="0.2">
      <c r="A394" s="104"/>
      <c r="B394" s="104"/>
      <c r="C394" s="96"/>
      <c r="D394" s="97"/>
      <c r="E394" s="97"/>
      <c r="F394" s="97"/>
      <c r="G394" s="97"/>
      <c r="H394" s="97"/>
      <c r="I394" s="97"/>
      <c r="J394" s="98"/>
      <c r="K394" s="158">
        <v>474</v>
      </c>
      <c r="L394" s="100" t="s">
        <v>356</v>
      </c>
      <c r="M394" s="101"/>
      <c r="N394" s="102">
        <f>N395</f>
        <v>80000</v>
      </c>
      <c r="O394" s="102">
        <f t="shared" si="12"/>
        <v>-80000</v>
      </c>
      <c r="P394" s="102">
        <v>0</v>
      </c>
      <c r="Q394" s="103">
        <f t="shared" si="13"/>
        <v>0</v>
      </c>
      <c r="R394" s="112"/>
      <c r="S394" s="112"/>
      <c r="T394" s="112"/>
      <c r="U394" s="112"/>
      <c r="V394" s="112"/>
      <c r="W394" s="112"/>
      <c r="X394" s="112"/>
      <c r="Y394" s="112"/>
      <c r="Z394" s="112"/>
      <c r="AA394" s="112"/>
      <c r="AB394" s="112"/>
      <c r="AC394" s="112"/>
      <c r="AD394" s="112"/>
      <c r="AE394" s="112"/>
      <c r="AF394" s="112"/>
      <c r="AG394" s="112"/>
      <c r="AH394" s="112"/>
      <c r="AI394" s="112"/>
      <c r="AJ394" s="112"/>
      <c r="AK394" s="112"/>
      <c r="AL394" s="112"/>
      <c r="AM394" s="112"/>
      <c r="AN394" s="112"/>
      <c r="AO394" s="112"/>
      <c r="AP394" s="112"/>
      <c r="AQ394" s="112"/>
      <c r="AR394" s="112"/>
      <c r="AS394" s="112"/>
      <c r="AT394" s="112"/>
      <c r="AU394" s="112"/>
      <c r="AV394" s="112"/>
      <c r="AW394" s="112"/>
      <c r="AX394" s="112"/>
      <c r="AY394" s="112"/>
      <c r="AZ394" s="112"/>
      <c r="BA394" s="112"/>
      <c r="BB394" s="112"/>
      <c r="BC394" s="112"/>
      <c r="BD394" s="112"/>
      <c r="BE394" s="112"/>
      <c r="BF394" s="112"/>
      <c r="BG394" s="112"/>
      <c r="BH394" s="112"/>
    </row>
    <row r="395" spans="1:60" ht="12.75" customHeight="1" x14ac:dyDescent="0.2">
      <c r="A395" s="104"/>
      <c r="B395" s="104"/>
      <c r="C395" s="104"/>
      <c r="D395" s="118"/>
      <c r="E395" s="118"/>
      <c r="F395" s="118"/>
      <c r="G395" s="118"/>
      <c r="H395" s="118"/>
      <c r="I395" s="118"/>
      <c r="J395" s="119"/>
      <c r="K395" s="107"/>
      <c r="L395" s="108">
        <v>4</v>
      </c>
      <c r="M395" s="109" t="s">
        <v>321</v>
      </c>
      <c r="N395" s="110">
        <f>N396</f>
        <v>80000</v>
      </c>
      <c r="O395" s="110">
        <f t="shared" si="12"/>
        <v>-80000</v>
      </c>
      <c r="P395" s="110">
        <v>0</v>
      </c>
      <c r="Q395" s="111">
        <f t="shared" si="13"/>
        <v>0</v>
      </c>
      <c r="R395" s="112"/>
      <c r="S395" s="112"/>
      <c r="T395" s="112"/>
      <c r="U395" s="112"/>
      <c r="V395" s="112"/>
      <c r="W395" s="112"/>
      <c r="X395" s="112"/>
      <c r="Y395" s="112"/>
      <c r="Z395" s="112"/>
      <c r="AA395" s="112"/>
      <c r="AB395" s="112"/>
      <c r="AC395" s="112"/>
      <c r="AD395" s="112"/>
      <c r="AE395" s="112"/>
      <c r="AF395" s="112"/>
      <c r="AG395" s="112"/>
      <c r="AH395" s="112"/>
      <c r="AI395" s="112"/>
      <c r="AJ395" s="112"/>
      <c r="AK395" s="112"/>
      <c r="AL395" s="112"/>
      <c r="AM395" s="112"/>
      <c r="AN395" s="112"/>
      <c r="AO395" s="112"/>
      <c r="AP395" s="112"/>
      <c r="AQ395" s="112"/>
      <c r="AR395" s="112"/>
      <c r="AS395" s="112"/>
      <c r="AT395" s="112"/>
      <c r="AU395" s="112"/>
      <c r="AV395" s="112"/>
      <c r="AW395" s="112"/>
      <c r="AX395" s="112"/>
      <c r="AY395" s="112"/>
      <c r="AZ395" s="112"/>
      <c r="BA395" s="112"/>
      <c r="BB395" s="112"/>
      <c r="BC395" s="112"/>
      <c r="BD395" s="112"/>
      <c r="BE395" s="112"/>
      <c r="BF395" s="112"/>
      <c r="BG395" s="112"/>
      <c r="BH395" s="112"/>
    </row>
    <row r="396" spans="1:60" ht="12.75" customHeight="1" x14ac:dyDescent="0.2">
      <c r="A396" s="104"/>
      <c r="B396" s="104"/>
      <c r="C396" s="104"/>
      <c r="D396" s="105">
        <v>1</v>
      </c>
      <c r="E396" s="105"/>
      <c r="F396" s="105"/>
      <c r="G396" s="105">
        <v>4</v>
      </c>
      <c r="H396" s="105"/>
      <c r="I396" s="105"/>
      <c r="J396" s="106"/>
      <c r="K396" s="107"/>
      <c r="L396" s="108">
        <v>42</v>
      </c>
      <c r="M396" s="109" t="s">
        <v>322</v>
      </c>
      <c r="N396" s="110">
        <f>N397</f>
        <v>80000</v>
      </c>
      <c r="O396" s="110">
        <f t="shared" si="12"/>
        <v>-80000</v>
      </c>
      <c r="P396" s="110">
        <v>0</v>
      </c>
      <c r="Q396" s="111">
        <f t="shared" si="13"/>
        <v>0</v>
      </c>
      <c r="R396" s="112"/>
      <c r="S396" s="112"/>
      <c r="T396" s="112"/>
      <c r="U396" s="112"/>
      <c r="V396" s="112"/>
      <c r="W396" s="112"/>
      <c r="X396" s="112"/>
      <c r="Y396" s="112"/>
      <c r="Z396" s="112"/>
      <c r="AA396" s="112"/>
      <c r="AB396" s="112"/>
      <c r="AC396" s="112"/>
      <c r="AD396" s="112"/>
      <c r="AE396" s="112"/>
      <c r="AF396" s="112"/>
      <c r="AG396" s="112"/>
      <c r="AH396" s="112"/>
      <c r="AI396" s="112"/>
      <c r="AJ396" s="112"/>
      <c r="AK396" s="112"/>
      <c r="AL396" s="112"/>
      <c r="AM396" s="112"/>
      <c r="AN396" s="112"/>
      <c r="AO396" s="112"/>
      <c r="AP396" s="112"/>
      <c r="AQ396" s="112"/>
      <c r="AR396" s="112"/>
      <c r="AS396" s="112"/>
      <c r="AT396" s="112"/>
      <c r="AU396" s="112"/>
      <c r="AV396" s="112"/>
      <c r="AW396" s="112"/>
      <c r="AX396" s="112"/>
      <c r="AY396" s="112"/>
      <c r="AZ396" s="112"/>
      <c r="BA396" s="112"/>
      <c r="BB396" s="112"/>
      <c r="BC396" s="112"/>
      <c r="BD396" s="112"/>
      <c r="BE396" s="112"/>
      <c r="BF396" s="112"/>
      <c r="BG396" s="112"/>
      <c r="BH396" s="112"/>
    </row>
    <row r="397" spans="1:60" ht="12.75" customHeight="1" x14ac:dyDescent="0.2">
      <c r="A397" s="104"/>
      <c r="B397" s="104"/>
      <c r="C397" s="104"/>
      <c r="D397" s="115">
        <v>1</v>
      </c>
      <c r="E397" s="105"/>
      <c r="F397" s="105"/>
      <c r="G397" s="105">
        <v>4</v>
      </c>
      <c r="H397" s="105"/>
      <c r="I397" s="105"/>
      <c r="J397" s="106"/>
      <c r="K397" s="107"/>
      <c r="L397" s="108">
        <v>426</v>
      </c>
      <c r="M397" s="109" t="s">
        <v>92</v>
      </c>
      <c r="N397" s="110">
        <v>80000</v>
      </c>
      <c r="O397" s="110">
        <f t="shared" si="12"/>
        <v>-80000</v>
      </c>
      <c r="P397" s="110">
        <v>0</v>
      </c>
      <c r="Q397" s="111">
        <f t="shared" si="13"/>
        <v>0</v>
      </c>
      <c r="R397" s="112"/>
      <c r="S397" s="112"/>
      <c r="T397" s="112"/>
      <c r="U397" s="112"/>
      <c r="V397" s="112"/>
      <c r="W397" s="112"/>
      <c r="X397" s="112"/>
      <c r="Y397" s="112"/>
      <c r="Z397" s="112"/>
      <c r="AA397" s="112"/>
      <c r="AB397" s="112"/>
      <c r="AC397" s="112"/>
      <c r="AD397" s="112"/>
      <c r="AE397" s="112"/>
      <c r="AF397" s="112"/>
      <c r="AG397" s="112"/>
      <c r="AH397" s="112"/>
      <c r="AI397" s="112"/>
      <c r="AJ397" s="112"/>
      <c r="AK397" s="112"/>
      <c r="AL397" s="112"/>
      <c r="AM397" s="112"/>
      <c r="AN397" s="112"/>
      <c r="AO397" s="112"/>
      <c r="AP397" s="112"/>
      <c r="AQ397" s="112"/>
      <c r="AR397" s="112"/>
      <c r="AS397" s="112"/>
      <c r="AT397" s="112"/>
      <c r="AU397" s="112"/>
      <c r="AV397" s="112"/>
      <c r="AW397" s="112"/>
      <c r="AX397" s="112"/>
      <c r="AY397" s="112"/>
      <c r="AZ397" s="112"/>
      <c r="BA397" s="112"/>
      <c r="BB397" s="112"/>
      <c r="BC397" s="112"/>
      <c r="BD397" s="112"/>
      <c r="BE397" s="112"/>
      <c r="BF397" s="112"/>
      <c r="BG397" s="112"/>
      <c r="BH397" s="112"/>
    </row>
    <row r="398" spans="1:60" ht="12.75" customHeight="1" x14ac:dyDescent="0.2">
      <c r="A398" s="104"/>
      <c r="B398" s="104"/>
      <c r="C398" s="88" t="s">
        <v>359</v>
      </c>
      <c r="D398" s="89">
        <v>1</v>
      </c>
      <c r="E398" s="89" t="s">
        <v>131</v>
      </c>
      <c r="F398" s="89"/>
      <c r="G398" s="89"/>
      <c r="H398" s="89" t="s">
        <v>131</v>
      </c>
      <c r="I398" s="89"/>
      <c r="J398" s="90" t="s">
        <v>131</v>
      </c>
      <c r="K398" s="117">
        <v>510</v>
      </c>
      <c r="L398" s="92" t="s">
        <v>360</v>
      </c>
      <c r="M398" s="93"/>
      <c r="N398" s="94">
        <f>N399</f>
        <v>100000</v>
      </c>
      <c r="O398" s="94">
        <f t="shared" si="12"/>
        <v>70000</v>
      </c>
      <c r="P398" s="94">
        <v>170000</v>
      </c>
      <c r="Q398" s="95">
        <f t="shared" si="13"/>
        <v>170</v>
      </c>
      <c r="R398" s="112"/>
      <c r="S398" s="112"/>
      <c r="T398" s="112"/>
      <c r="U398" s="112"/>
      <c r="V398" s="112"/>
      <c r="W398" s="112"/>
      <c r="X398" s="112"/>
      <c r="Y398" s="112"/>
      <c r="Z398" s="112"/>
      <c r="AA398" s="112"/>
      <c r="AB398" s="112"/>
      <c r="AC398" s="112"/>
      <c r="AD398" s="112"/>
      <c r="AE398" s="112"/>
      <c r="AF398" s="112"/>
      <c r="AG398" s="112"/>
      <c r="AH398" s="112"/>
      <c r="AI398" s="112"/>
      <c r="AJ398" s="112"/>
      <c r="AK398" s="112"/>
      <c r="AL398" s="112"/>
      <c r="AM398" s="112"/>
      <c r="AN398" s="112"/>
      <c r="AO398" s="112"/>
      <c r="AP398" s="112"/>
      <c r="AQ398" s="112"/>
      <c r="AR398" s="112"/>
      <c r="AS398" s="112"/>
      <c r="AT398" s="112"/>
      <c r="AU398" s="112"/>
      <c r="AV398" s="112"/>
      <c r="AW398" s="112"/>
      <c r="AX398" s="112"/>
      <c r="AY398" s="112"/>
      <c r="AZ398" s="112"/>
      <c r="BA398" s="112"/>
      <c r="BB398" s="112"/>
      <c r="BC398" s="112"/>
      <c r="BD398" s="112"/>
      <c r="BE398" s="112"/>
      <c r="BF398" s="112"/>
      <c r="BG398" s="112"/>
      <c r="BH398" s="112"/>
    </row>
    <row r="399" spans="1:60" ht="12.75" customHeight="1" x14ac:dyDescent="0.2">
      <c r="A399" s="104"/>
      <c r="B399" s="104"/>
      <c r="C399" s="96"/>
      <c r="D399" s="97"/>
      <c r="E399" s="97"/>
      <c r="F399" s="97"/>
      <c r="G399" s="97"/>
      <c r="H399" s="97"/>
      <c r="I399" s="97"/>
      <c r="J399" s="98"/>
      <c r="K399" s="158">
        <v>510</v>
      </c>
      <c r="L399" s="100" t="s">
        <v>222</v>
      </c>
      <c r="M399" s="101"/>
      <c r="N399" s="102">
        <f>N400</f>
        <v>100000</v>
      </c>
      <c r="O399" s="102">
        <f t="shared" si="12"/>
        <v>70000</v>
      </c>
      <c r="P399" s="102">
        <v>170000</v>
      </c>
      <c r="Q399" s="103">
        <f t="shared" si="13"/>
        <v>170</v>
      </c>
      <c r="R399" s="112"/>
      <c r="S399" s="112"/>
      <c r="T399" s="112"/>
      <c r="U399" s="112"/>
      <c r="V399" s="112"/>
      <c r="W399" s="112"/>
      <c r="X399" s="112"/>
      <c r="Y399" s="112"/>
      <c r="Z399" s="112"/>
      <c r="AA399" s="112"/>
      <c r="AB399" s="112"/>
      <c r="AC399" s="112"/>
      <c r="AD399" s="112"/>
      <c r="AE399" s="112"/>
      <c r="AF399" s="112"/>
      <c r="AG399" s="112"/>
      <c r="AH399" s="112"/>
      <c r="AI399" s="112"/>
      <c r="AJ399" s="112"/>
      <c r="AK399" s="112"/>
      <c r="AL399" s="112"/>
      <c r="AM399" s="112"/>
      <c r="AN399" s="112"/>
      <c r="AO399" s="112"/>
      <c r="AP399" s="112"/>
      <c r="AQ399" s="112"/>
      <c r="AR399" s="112"/>
      <c r="AS399" s="112"/>
      <c r="AT399" s="112"/>
      <c r="AU399" s="112"/>
      <c r="AV399" s="112"/>
      <c r="AW399" s="112"/>
      <c r="AX399" s="112"/>
      <c r="AY399" s="112"/>
      <c r="AZ399" s="112"/>
      <c r="BA399" s="112"/>
      <c r="BB399" s="112"/>
      <c r="BC399" s="112"/>
      <c r="BD399" s="112"/>
      <c r="BE399" s="112"/>
      <c r="BF399" s="112"/>
      <c r="BG399" s="112"/>
      <c r="BH399" s="112"/>
    </row>
    <row r="400" spans="1:60" ht="12.75" customHeight="1" x14ac:dyDescent="0.2">
      <c r="A400" s="104"/>
      <c r="B400" s="104"/>
      <c r="D400" s="118"/>
      <c r="E400" s="118"/>
      <c r="F400" s="118"/>
      <c r="G400" s="118"/>
      <c r="H400" s="118"/>
      <c r="I400" s="118"/>
      <c r="J400" s="119"/>
      <c r="K400" s="107"/>
      <c r="L400" s="108">
        <v>4</v>
      </c>
      <c r="M400" s="109" t="s">
        <v>321</v>
      </c>
      <c r="N400" s="110">
        <f>N401</f>
        <v>100000</v>
      </c>
      <c r="O400" s="110">
        <f t="shared" si="12"/>
        <v>70000</v>
      </c>
      <c r="P400" s="110">
        <v>170000</v>
      </c>
      <c r="Q400" s="111">
        <f t="shared" si="13"/>
        <v>170</v>
      </c>
      <c r="R400" s="112"/>
      <c r="S400" s="112"/>
      <c r="T400" s="112"/>
      <c r="U400" s="112"/>
      <c r="V400" s="112"/>
      <c r="W400" s="112"/>
      <c r="X400" s="112"/>
      <c r="Y400" s="112"/>
      <c r="Z400" s="112"/>
      <c r="AA400" s="112"/>
      <c r="AB400" s="112"/>
      <c r="AC400" s="112"/>
      <c r="AD400" s="112"/>
      <c r="AE400" s="112"/>
      <c r="AF400" s="112"/>
      <c r="AG400" s="112"/>
      <c r="AH400" s="112"/>
      <c r="AI400" s="112"/>
      <c r="AJ400" s="112"/>
      <c r="AK400" s="112"/>
      <c r="AL400" s="112"/>
      <c r="AM400" s="112"/>
      <c r="AN400" s="112"/>
      <c r="AO400" s="112"/>
      <c r="AP400" s="112"/>
      <c r="AQ400" s="112"/>
      <c r="AR400" s="112"/>
      <c r="AS400" s="112"/>
      <c r="AT400" s="112"/>
      <c r="AU400" s="112"/>
      <c r="AV400" s="112"/>
      <c r="AW400" s="112"/>
      <c r="AX400" s="112"/>
      <c r="AY400" s="112"/>
      <c r="AZ400" s="112"/>
      <c r="BA400" s="112"/>
      <c r="BB400" s="112"/>
      <c r="BC400" s="112"/>
      <c r="BD400" s="112"/>
      <c r="BE400" s="112"/>
      <c r="BF400" s="112"/>
      <c r="BG400" s="112"/>
      <c r="BH400" s="112"/>
    </row>
    <row r="401" spans="1:60" ht="12.75" customHeight="1" x14ac:dyDescent="0.2">
      <c r="A401" s="104"/>
      <c r="B401" s="104"/>
      <c r="D401" s="105">
        <v>1</v>
      </c>
      <c r="E401" s="105"/>
      <c r="F401" s="105"/>
      <c r="G401" s="105">
        <v>4</v>
      </c>
      <c r="H401" s="105"/>
      <c r="I401" s="105"/>
      <c r="J401" s="106"/>
      <c r="K401" s="107"/>
      <c r="L401" s="108">
        <v>42</v>
      </c>
      <c r="M401" s="109" t="s">
        <v>322</v>
      </c>
      <c r="N401" s="110">
        <f>N402</f>
        <v>100000</v>
      </c>
      <c r="O401" s="110">
        <f t="shared" si="12"/>
        <v>70000</v>
      </c>
      <c r="P401" s="110">
        <v>170000</v>
      </c>
      <c r="Q401" s="111">
        <f t="shared" si="13"/>
        <v>170</v>
      </c>
      <c r="R401" s="112"/>
      <c r="S401" s="112"/>
      <c r="T401" s="112"/>
      <c r="U401" s="112"/>
      <c r="V401" s="112"/>
      <c r="W401" s="112"/>
      <c r="X401" s="112"/>
      <c r="Y401" s="112"/>
      <c r="Z401" s="112"/>
      <c r="AA401" s="112"/>
      <c r="AB401" s="112"/>
      <c r="AC401" s="112"/>
      <c r="AD401" s="112"/>
      <c r="AE401" s="112"/>
      <c r="AF401" s="112"/>
      <c r="AG401" s="112"/>
      <c r="AH401" s="112"/>
      <c r="AI401" s="112"/>
      <c r="AJ401" s="112"/>
      <c r="AK401" s="112"/>
      <c r="AL401" s="112"/>
      <c r="AM401" s="112"/>
      <c r="AN401" s="112"/>
      <c r="AO401" s="112"/>
      <c r="AP401" s="112"/>
      <c r="AQ401" s="112"/>
      <c r="AR401" s="112"/>
      <c r="AS401" s="112"/>
      <c r="AT401" s="112"/>
      <c r="AU401" s="112"/>
      <c r="AV401" s="112"/>
      <c r="AW401" s="112"/>
      <c r="AX401" s="112"/>
      <c r="AY401" s="112"/>
      <c r="AZ401" s="112"/>
      <c r="BA401" s="112"/>
      <c r="BB401" s="112"/>
      <c r="BC401" s="112"/>
      <c r="BD401" s="112"/>
      <c r="BE401" s="112"/>
      <c r="BF401" s="112"/>
      <c r="BG401" s="112"/>
      <c r="BH401" s="112"/>
    </row>
    <row r="402" spans="1:60" ht="12.75" customHeight="1" x14ac:dyDescent="0.2">
      <c r="A402" s="104"/>
      <c r="B402" s="104"/>
      <c r="D402" s="115">
        <v>1</v>
      </c>
      <c r="E402" s="105"/>
      <c r="F402" s="105"/>
      <c r="G402" s="105">
        <v>4</v>
      </c>
      <c r="H402" s="105"/>
      <c r="I402" s="105"/>
      <c r="J402" s="106"/>
      <c r="K402" s="107"/>
      <c r="L402" s="159">
        <v>422</v>
      </c>
      <c r="M402" s="109" t="s">
        <v>91</v>
      </c>
      <c r="N402" s="110">
        <v>100000</v>
      </c>
      <c r="O402" s="110">
        <f t="shared" si="12"/>
        <v>70000</v>
      </c>
      <c r="P402" s="110">
        <v>170000</v>
      </c>
      <c r="Q402" s="111">
        <f t="shared" si="13"/>
        <v>170</v>
      </c>
      <c r="R402" s="112"/>
      <c r="S402" s="112"/>
      <c r="T402" s="112"/>
      <c r="U402" s="112"/>
      <c r="V402" s="112"/>
      <c r="W402" s="112"/>
      <c r="X402" s="112"/>
      <c r="Y402" s="112"/>
      <c r="Z402" s="112"/>
      <c r="AA402" s="112"/>
      <c r="AB402" s="112"/>
      <c r="AC402" s="112"/>
      <c r="AD402" s="112"/>
      <c r="AE402" s="112"/>
      <c r="AF402" s="112"/>
      <c r="AG402" s="112"/>
      <c r="AH402" s="112"/>
      <c r="AI402" s="112"/>
      <c r="AJ402" s="112"/>
      <c r="AK402" s="112"/>
      <c r="AL402" s="112"/>
      <c r="AM402" s="112"/>
      <c r="AN402" s="112"/>
      <c r="AO402" s="112"/>
      <c r="AP402" s="112"/>
      <c r="AQ402" s="112"/>
      <c r="AR402" s="112"/>
      <c r="AS402" s="112"/>
      <c r="AT402" s="112"/>
      <c r="AU402" s="112"/>
      <c r="AV402" s="112"/>
      <c r="AW402" s="112"/>
      <c r="AX402" s="112"/>
      <c r="AY402" s="112"/>
      <c r="AZ402" s="112"/>
      <c r="BA402" s="112"/>
      <c r="BB402" s="112"/>
      <c r="BC402" s="112"/>
      <c r="BD402" s="112"/>
      <c r="BE402" s="112"/>
      <c r="BF402" s="112"/>
      <c r="BG402" s="112"/>
      <c r="BH402" s="112"/>
    </row>
    <row r="403" spans="1:60" ht="15.75" customHeight="1" x14ac:dyDescent="0.25">
      <c r="A403" s="83"/>
      <c r="B403" s="83" t="s">
        <v>129</v>
      </c>
      <c r="C403" s="83" t="s">
        <v>361</v>
      </c>
      <c r="D403" s="84">
        <v>1</v>
      </c>
      <c r="E403" s="84"/>
      <c r="F403" s="84">
        <v>3</v>
      </c>
      <c r="G403" s="84">
        <v>4</v>
      </c>
      <c r="H403" s="84" t="s">
        <v>131</v>
      </c>
      <c r="I403" s="84" t="s">
        <v>131</v>
      </c>
      <c r="J403" s="85" t="s">
        <v>131</v>
      </c>
      <c r="K403" s="83"/>
      <c r="L403" s="156" t="s">
        <v>362</v>
      </c>
      <c r="M403" s="157"/>
      <c r="N403" s="86">
        <f>N404+N409+N414+N419</f>
        <v>260000</v>
      </c>
      <c r="O403" s="86">
        <f t="shared" si="12"/>
        <v>-160000</v>
      </c>
      <c r="P403" s="86">
        <f>P404+P409+P414</f>
        <v>100000</v>
      </c>
      <c r="Q403" s="87">
        <f t="shared" si="13"/>
        <v>38.461538461538467</v>
      </c>
      <c r="R403" s="116"/>
      <c r="S403" s="116"/>
      <c r="T403" s="116"/>
      <c r="U403" s="116"/>
      <c r="V403" s="116"/>
      <c r="W403" s="116"/>
      <c r="X403" s="116"/>
      <c r="Y403" s="116"/>
      <c r="Z403" s="116"/>
      <c r="AA403" s="116"/>
      <c r="AB403" s="116"/>
      <c r="AC403" s="116"/>
      <c r="AD403" s="116"/>
      <c r="AE403" s="116"/>
      <c r="AF403" s="116"/>
      <c r="AG403" s="116"/>
      <c r="AH403" s="116"/>
      <c r="AI403" s="116"/>
      <c r="AJ403" s="116"/>
      <c r="AK403" s="116"/>
      <c r="AL403" s="116"/>
      <c r="AM403" s="116"/>
      <c r="AN403" s="116"/>
      <c r="AO403" s="116"/>
      <c r="AP403" s="116"/>
      <c r="AQ403" s="116"/>
      <c r="AR403" s="116"/>
      <c r="AS403" s="116"/>
      <c r="AT403" s="116"/>
      <c r="AU403" s="116"/>
      <c r="AV403" s="116"/>
      <c r="AW403" s="116"/>
      <c r="AX403" s="116"/>
      <c r="AY403" s="116"/>
      <c r="AZ403" s="116"/>
      <c r="BA403" s="116"/>
      <c r="BB403" s="116"/>
      <c r="BC403" s="116"/>
      <c r="BD403" s="116"/>
      <c r="BE403" s="116"/>
      <c r="BF403" s="116"/>
      <c r="BG403" s="116"/>
      <c r="BH403" s="116"/>
    </row>
    <row r="404" spans="1:60" ht="12.75" customHeight="1" x14ac:dyDescent="0.2">
      <c r="A404" s="91">
        <v>11</v>
      </c>
      <c r="B404" s="88" t="s">
        <v>129</v>
      </c>
      <c r="C404" s="88" t="s">
        <v>363</v>
      </c>
      <c r="D404" s="89"/>
      <c r="E404" s="89" t="s">
        <v>131</v>
      </c>
      <c r="F404" s="89">
        <v>3</v>
      </c>
      <c r="G404" s="89" t="s">
        <v>131</v>
      </c>
      <c r="H404" s="89" t="s">
        <v>131</v>
      </c>
      <c r="I404" s="89" t="s">
        <v>131</v>
      </c>
      <c r="J404" s="90" t="s">
        <v>131</v>
      </c>
      <c r="K404" s="117">
        <v>660</v>
      </c>
      <c r="L404" s="324" t="s">
        <v>364</v>
      </c>
      <c r="M404" s="324"/>
      <c r="N404" s="94">
        <f>N405</f>
        <v>80000</v>
      </c>
      <c r="O404" s="94">
        <f t="shared" si="12"/>
        <v>0</v>
      </c>
      <c r="P404" s="94">
        <v>80000</v>
      </c>
      <c r="Q404" s="95">
        <f t="shared" si="13"/>
        <v>100</v>
      </c>
      <c r="R404" s="116"/>
      <c r="S404" s="116"/>
      <c r="T404" s="116"/>
      <c r="U404" s="116"/>
      <c r="V404" s="116"/>
      <c r="W404" s="116"/>
      <c r="X404" s="116"/>
      <c r="Y404" s="116"/>
      <c r="Z404" s="116"/>
      <c r="AA404" s="116"/>
      <c r="AB404" s="116"/>
      <c r="AC404" s="116"/>
      <c r="AD404" s="116"/>
      <c r="AE404" s="116"/>
      <c r="AF404" s="116"/>
      <c r="AG404" s="116"/>
      <c r="AH404" s="116"/>
      <c r="AI404" s="116"/>
      <c r="AJ404" s="116"/>
      <c r="AK404" s="116"/>
      <c r="AL404" s="116"/>
      <c r="AM404" s="116"/>
      <c r="AN404" s="116"/>
      <c r="AO404" s="116"/>
      <c r="AP404" s="116"/>
      <c r="AQ404" s="116"/>
      <c r="AR404" s="116"/>
      <c r="AS404" s="116"/>
      <c r="AT404" s="116"/>
      <c r="AU404" s="116"/>
      <c r="AV404" s="116"/>
      <c r="AW404" s="116"/>
      <c r="AX404" s="116"/>
      <c r="AY404" s="116"/>
      <c r="AZ404" s="116"/>
      <c r="BA404" s="116"/>
      <c r="BB404" s="116"/>
      <c r="BC404" s="116"/>
      <c r="BD404" s="116"/>
      <c r="BE404" s="116"/>
      <c r="BF404" s="116"/>
      <c r="BG404" s="116"/>
      <c r="BH404" s="116"/>
    </row>
    <row r="405" spans="1:60" ht="12.75" customHeight="1" x14ac:dyDescent="0.2">
      <c r="A405" s="96"/>
      <c r="B405" s="96" t="s">
        <v>136</v>
      </c>
      <c r="C405" s="96"/>
      <c r="D405" s="97"/>
      <c r="E405" s="97"/>
      <c r="F405" s="97"/>
      <c r="G405" s="97"/>
      <c r="H405" s="97"/>
      <c r="I405" s="97"/>
      <c r="J405" s="98"/>
      <c r="K405" s="158">
        <v>660</v>
      </c>
      <c r="L405" s="100" t="s">
        <v>340</v>
      </c>
      <c r="M405" s="101"/>
      <c r="N405" s="102">
        <f>N406</f>
        <v>80000</v>
      </c>
      <c r="O405" s="102">
        <f t="shared" si="12"/>
        <v>0</v>
      </c>
      <c r="P405" s="102">
        <v>80000</v>
      </c>
      <c r="Q405" s="103">
        <f t="shared" si="13"/>
        <v>100</v>
      </c>
      <c r="R405" s="112"/>
      <c r="S405" s="112"/>
      <c r="T405" s="112"/>
      <c r="U405" s="112"/>
      <c r="V405" s="112"/>
      <c r="W405" s="112"/>
      <c r="X405" s="112"/>
      <c r="Y405" s="112"/>
      <c r="Z405" s="112"/>
      <c r="AA405" s="112"/>
      <c r="AB405" s="112"/>
      <c r="AC405" s="112"/>
      <c r="AD405" s="112"/>
      <c r="AE405" s="112"/>
      <c r="AF405" s="112"/>
      <c r="AG405" s="112"/>
      <c r="AH405" s="112"/>
      <c r="AI405" s="112"/>
      <c r="AJ405" s="112"/>
      <c r="AK405" s="112"/>
      <c r="AL405" s="112"/>
      <c r="AM405" s="112"/>
      <c r="AN405" s="112"/>
      <c r="AO405" s="112"/>
      <c r="AP405" s="112"/>
      <c r="AQ405" s="112"/>
      <c r="AR405" s="112"/>
      <c r="AS405" s="112"/>
      <c r="AT405" s="112"/>
      <c r="AU405" s="112"/>
      <c r="AV405" s="112"/>
      <c r="AW405" s="112"/>
      <c r="AX405" s="112"/>
      <c r="AY405" s="112"/>
      <c r="AZ405" s="112"/>
      <c r="BA405" s="112"/>
      <c r="BB405" s="112"/>
      <c r="BC405" s="112"/>
      <c r="BD405" s="112"/>
      <c r="BE405" s="112"/>
      <c r="BF405" s="112"/>
      <c r="BG405" s="112"/>
      <c r="BH405" s="112"/>
    </row>
    <row r="406" spans="1:60" ht="12.75" customHeight="1" x14ac:dyDescent="0.2">
      <c r="A406" s="104"/>
      <c r="B406" s="104" t="s">
        <v>138</v>
      </c>
      <c r="C406" s="104"/>
      <c r="D406" s="118"/>
      <c r="E406" s="118"/>
      <c r="F406" s="118"/>
      <c r="G406" s="118"/>
      <c r="H406" s="118"/>
      <c r="I406" s="118"/>
      <c r="J406" s="119"/>
      <c r="K406" s="107"/>
      <c r="L406" s="108">
        <v>3</v>
      </c>
      <c r="M406" s="109" t="s">
        <v>14</v>
      </c>
      <c r="N406" s="110">
        <f>N407</f>
        <v>80000</v>
      </c>
      <c r="O406" s="110">
        <f t="shared" si="12"/>
        <v>0</v>
      </c>
      <c r="P406" s="110">
        <v>80000</v>
      </c>
      <c r="Q406" s="111">
        <f t="shared" si="13"/>
        <v>100</v>
      </c>
      <c r="R406" s="116"/>
      <c r="S406" s="116"/>
      <c r="T406" s="116"/>
      <c r="U406" s="116"/>
      <c r="V406" s="116"/>
      <c r="W406" s="116"/>
      <c r="X406" s="116"/>
      <c r="Y406" s="116"/>
      <c r="Z406" s="116"/>
      <c r="AA406" s="116"/>
      <c r="AB406" s="116"/>
      <c r="AC406" s="116"/>
      <c r="AD406" s="116"/>
      <c r="AE406" s="116"/>
      <c r="AF406" s="116"/>
      <c r="AG406" s="116"/>
      <c r="AH406" s="116"/>
      <c r="AI406" s="116"/>
      <c r="AJ406" s="116"/>
      <c r="AK406" s="116"/>
      <c r="AL406" s="116"/>
      <c r="AM406" s="116"/>
      <c r="AN406" s="116"/>
      <c r="AO406" s="116"/>
      <c r="AP406" s="116"/>
      <c r="AQ406" s="116"/>
      <c r="AR406" s="116"/>
      <c r="AS406" s="116"/>
      <c r="AT406" s="116"/>
      <c r="AU406" s="116"/>
      <c r="AV406" s="116"/>
      <c r="AW406" s="116"/>
      <c r="AX406" s="116"/>
      <c r="AY406" s="116"/>
      <c r="AZ406" s="116"/>
      <c r="BA406" s="116"/>
      <c r="BB406" s="116"/>
      <c r="BC406" s="116"/>
      <c r="BD406" s="116"/>
      <c r="BE406" s="116"/>
      <c r="BF406" s="116"/>
      <c r="BG406" s="116"/>
      <c r="BH406" s="116"/>
    </row>
    <row r="407" spans="1:60" ht="12.75" customHeight="1" x14ac:dyDescent="0.2">
      <c r="A407" s="104"/>
      <c r="B407" s="104" t="s">
        <v>138</v>
      </c>
      <c r="C407" s="104"/>
      <c r="D407" s="105">
        <v>1</v>
      </c>
      <c r="E407" s="105"/>
      <c r="F407" s="105"/>
      <c r="G407" s="105"/>
      <c r="H407" s="105"/>
      <c r="I407" s="105"/>
      <c r="J407" s="106"/>
      <c r="K407" s="107"/>
      <c r="L407" s="108">
        <v>32</v>
      </c>
      <c r="M407" s="109" t="s">
        <v>70</v>
      </c>
      <c r="N407" s="110">
        <f>N408</f>
        <v>80000</v>
      </c>
      <c r="O407" s="110">
        <f t="shared" si="12"/>
        <v>0</v>
      </c>
      <c r="P407" s="110">
        <v>80000</v>
      </c>
      <c r="Q407" s="111">
        <f t="shared" si="13"/>
        <v>100</v>
      </c>
      <c r="R407" s="116"/>
      <c r="S407" s="116"/>
      <c r="T407" s="116"/>
      <c r="U407" s="116"/>
      <c r="V407" s="116"/>
      <c r="W407" s="116"/>
      <c r="X407" s="116"/>
      <c r="Y407" s="116"/>
      <c r="Z407" s="116"/>
      <c r="AA407" s="116"/>
      <c r="AB407" s="116"/>
      <c r="AC407" s="116"/>
      <c r="AD407" s="116"/>
      <c r="AE407" s="116"/>
      <c r="AF407" s="116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116"/>
      <c r="AQ407" s="116"/>
      <c r="AR407" s="116"/>
      <c r="AS407" s="116"/>
      <c r="AT407" s="116"/>
      <c r="AU407" s="116"/>
      <c r="AV407" s="116"/>
      <c r="AW407" s="116"/>
      <c r="AX407" s="116"/>
      <c r="AY407" s="116"/>
      <c r="AZ407" s="116"/>
      <c r="BA407" s="116"/>
      <c r="BB407" s="116"/>
      <c r="BC407" s="116"/>
      <c r="BD407" s="116"/>
      <c r="BE407" s="116"/>
      <c r="BF407" s="116"/>
      <c r="BG407" s="116"/>
      <c r="BH407" s="116"/>
    </row>
    <row r="408" spans="1:60" ht="12.75" customHeight="1" x14ac:dyDescent="0.2">
      <c r="A408" s="114"/>
      <c r="B408" s="114" t="s">
        <v>138</v>
      </c>
      <c r="C408" s="104"/>
      <c r="D408" s="105">
        <v>1</v>
      </c>
      <c r="E408" s="105"/>
      <c r="F408" s="115">
        <v>3</v>
      </c>
      <c r="G408" s="105"/>
      <c r="H408" s="105"/>
      <c r="I408" s="105"/>
      <c r="J408" s="106"/>
      <c r="K408" s="107"/>
      <c r="L408" s="108">
        <v>322</v>
      </c>
      <c r="M408" s="109" t="s">
        <v>72</v>
      </c>
      <c r="N408" s="143">
        <v>80000</v>
      </c>
      <c r="O408" s="110">
        <f t="shared" si="12"/>
        <v>0</v>
      </c>
      <c r="P408" s="143">
        <v>80000</v>
      </c>
      <c r="Q408" s="111">
        <f t="shared" si="13"/>
        <v>100</v>
      </c>
      <c r="R408" s="116"/>
      <c r="S408" s="116"/>
      <c r="T408" s="116"/>
      <c r="U408" s="116"/>
      <c r="V408" s="116"/>
      <c r="W408" s="116"/>
      <c r="X408" s="116"/>
      <c r="Y408" s="116"/>
      <c r="Z408" s="116"/>
      <c r="AA408" s="116"/>
      <c r="AB408" s="116"/>
      <c r="AC408" s="116"/>
      <c r="AD408" s="116"/>
      <c r="AE408" s="116"/>
      <c r="AF408" s="116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116"/>
      <c r="AQ408" s="116"/>
      <c r="AR408" s="116"/>
      <c r="AS408" s="116"/>
      <c r="AT408" s="116"/>
      <c r="AU408" s="116"/>
      <c r="AV408" s="116"/>
      <c r="AW408" s="116"/>
      <c r="AX408" s="116"/>
      <c r="AY408" s="116"/>
      <c r="AZ408" s="116"/>
      <c r="BA408" s="116"/>
      <c r="BB408" s="116"/>
      <c r="BC408" s="116"/>
      <c r="BD408" s="116"/>
      <c r="BE408" s="116"/>
      <c r="BF408" s="116"/>
      <c r="BG408" s="116"/>
      <c r="BH408" s="116"/>
    </row>
    <row r="409" spans="1:60" ht="12.75" customHeight="1" x14ac:dyDescent="0.2">
      <c r="A409" s="91">
        <v>23</v>
      </c>
      <c r="B409" s="88" t="s">
        <v>129</v>
      </c>
      <c r="C409" s="88" t="s">
        <v>365</v>
      </c>
      <c r="D409" s="89"/>
      <c r="E409" s="89" t="s">
        <v>131</v>
      </c>
      <c r="F409" s="89">
        <v>3</v>
      </c>
      <c r="G409" s="89" t="s">
        <v>131</v>
      </c>
      <c r="H409" s="89" t="s">
        <v>131</v>
      </c>
      <c r="I409" s="89" t="s">
        <v>131</v>
      </c>
      <c r="J409" s="90" t="s">
        <v>131</v>
      </c>
      <c r="K409" s="117">
        <v>510</v>
      </c>
      <c r="L409" s="324" t="s">
        <v>366</v>
      </c>
      <c r="M409" s="324"/>
      <c r="N409" s="94">
        <f>N410</f>
        <v>50000</v>
      </c>
      <c r="O409" s="94">
        <f t="shared" si="12"/>
        <v>-30000</v>
      </c>
      <c r="P409" s="94">
        <v>20000</v>
      </c>
      <c r="Q409" s="95">
        <f t="shared" si="13"/>
        <v>40</v>
      </c>
      <c r="R409" s="116"/>
      <c r="S409" s="116"/>
      <c r="T409" s="116"/>
      <c r="U409" s="116"/>
      <c r="V409" s="116"/>
      <c r="W409" s="116"/>
      <c r="X409" s="116"/>
      <c r="Y409" s="116"/>
      <c r="Z409" s="116"/>
      <c r="AA409" s="116"/>
      <c r="AB409" s="116"/>
      <c r="AC409" s="116"/>
      <c r="AD409" s="116"/>
      <c r="AE409" s="116"/>
      <c r="AF409" s="116"/>
      <c r="AG409" s="116"/>
      <c r="AH409" s="116"/>
      <c r="AI409" s="116"/>
      <c r="AJ409" s="116"/>
      <c r="AK409" s="116"/>
      <c r="AL409" s="116"/>
      <c r="AM409" s="116"/>
      <c r="AN409" s="116"/>
      <c r="AO409" s="116"/>
      <c r="AP409" s="116"/>
      <c r="AQ409" s="116"/>
      <c r="AR409" s="116"/>
      <c r="AS409" s="116"/>
      <c r="AT409" s="116"/>
      <c r="AU409" s="116"/>
      <c r="AV409" s="116"/>
      <c r="AW409" s="116"/>
      <c r="AX409" s="116"/>
      <c r="AY409" s="116"/>
      <c r="AZ409" s="116"/>
      <c r="BA409" s="116"/>
      <c r="BB409" s="116"/>
      <c r="BC409" s="116"/>
      <c r="BD409" s="116"/>
      <c r="BE409" s="116"/>
      <c r="BF409" s="116"/>
      <c r="BG409" s="116"/>
      <c r="BH409" s="116"/>
    </row>
    <row r="410" spans="1:60" ht="12.75" customHeight="1" x14ac:dyDescent="0.2">
      <c r="A410" s="96"/>
      <c r="B410" s="96" t="s">
        <v>136</v>
      </c>
      <c r="C410" s="96"/>
      <c r="D410" s="97"/>
      <c r="E410" s="97"/>
      <c r="F410" s="97"/>
      <c r="G410" s="97"/>
      <c r="H410" s="97"/>
      <c r="I410" s="97"/>
      <c r="J410" s="98"/>
      <c r="K410" s="158">
        <v>510</v>
      </c>
      <c r="L410" s="100" t="s">
        <v>222</v>
      </c>
      <c r="M410" s="101"/>
      <c r="N410" s="102">
        <f>N411</f>
        <v>50000</v>
      </c>
      <c r="O410" s="102">
        <f t="shared" si="12"/>
        <v>-30000</v>
      </c>
      <c r="P410" s="102">
        <v>20000</v>
      </c>
      <c r="Q410" s="103">
        <f t="shared" si="13"/>
        <v>40</v>
      </c>
      <c r="R410" s="112"/>
      <c r="S410" s="112"/>
      <c r="T410" s="112"/>
      <c r="U410" s="112"/>
      <c r="V410" s="112"/>
      <c r="W410" s="112"/>
      <c r="X410" s="112"/>
      <c r="Y410" s="112"/>
      <c r="Z410" s="112"/>
      <c r="AA410" s="112"/>
      <c r="AB410" s="112"/>
      <c r="AC410" s="112"/>
      <c r="AD410" s="112"/>
      <c r="AE410" s="112"/>
      <c r="AF410" s="112"/>
      <c r="AG410" s="112"/>
      <c r="AH410" s="112"/>
      <c r="AI410" s="112"/>
      <c r="AJ410" s="112"/>
      <c r="AK410" s="112"/>
      <c r="AL410" s="112"/>
      <c r="AM410" s="112"/>
      <c r="AN410" s="112"/>
      <c r="AO410" s="112"/>
      <c r="AP410" s="112"/>
      <c r="AQ410" s="112"/>
      <c r="AR410" s="112"/>
      <c r="AS410" s="112"/>
      <c r="AT410" s="112"/>
      <c r="AU410" s="112"/>
      <c r="AV410" s="112"/>
      <c r="AW410" s="112"/>
      <c r="AX410" s="112"/>
      <c r="AY410" s="112"/>
      <c r="AZ410" s="112"/>
      <c r="BA410" s="112"/>
      <c r="BB410" s="112"/>
      <c r="BC410" s="112"/>
      <c r="BD410" s="112"/>
      <c r="BE410" s="112"/>
      <c r="BF410" s="112"/>
      <c r="BG410" s="112"/>
      <c r="BH410" s="112"/>
    </row>
    <row r="411" spans="1:60" ht="12.75" customHeight="1" x14ac:dyDescent="0.2">
      <c r="A411" s="104"/>
      <c r="B411" s="104" t="s">
        <v>138</v>
      </c>
      <c r="C411" s="104"/>
      <c r="D411" s="118">
        <v>1</v>
      </c>
      <c r="E411" s="118"/>
      <c r="F411" s="118"/>
      <c r="G411" s="118"/>
      <c r="H411" s="118"/>
      <c r="I411" s="118"/>
      <c r="J411" s="119"/>
      <c r="K411" s="107"/>
      <c r="L411" s="108">
        <v>3</v>
      </c>
      <c r="M411" s="109" t="s">
        <v>14</v>
      </c>
      <c r="N411" s="110">
        <f>N412</f>
        <v>50000</v>
      </c>
      <c r="O411" s="110">
        <f t="shared" si="12"/>
        <v>-30000</v>
      </c>
      <c r="P411" s="110">
        <v>20000</v>
      </c>
      <c r="Q411" s="111">
        <f t="shared" si="13"/>
        <v>40</v>
      </c>
      <c r="R411" s="116"/>
      <c r="S411" s="116"/>
      <c r="T411" s="116"/>
      <c r="U411" s="116"/>
      <c r="V411" s="116"/>
      <c r="W411" s="116"/>
      <c r="X411" s="116"/>
      <c r="Y411" s="116"/>
      <c r="Z411" s="116"/>
      <c r="AA411" s="116"/>
      <c r="AB411" s="116"/>
      <c r="AC411" s="116"/>
      <c r="AD411" s="116"/>
      <c r="AE411" s="116"/>
      <c r="AF411" s="116"/>
      <c r="AG411" s="116"/>
      <c r="AH411" s="116"/>
      <c r="AI411" s="116"/>
      <c r="AJ411" s="116"/>
      <c r="AK411" s="116"/>
      <c r="AL411" s="116"/>
      <c r="AM411" s="116"/>
      <c r="AN411" s="116"/>
      <c r="AO411" s="116"/>
      <c r="AP411" s="116"/>
      <c r="AQ411" s="116"/>
      <c r="AR411" s="116"/>
      <c r="AS411" s="116"/>
      <c r="AT411" s="116"/>
      <c r="AU411" s="116"/>
      <c r="AV411" s="116"/>
      <c r="AW411" s="116"/>
      <c r="AX411" s="116"/>
      <c r="AY411" s="116"/>
      <c r="AZ411" s="116"/>
      <c r="BA411" s="116"/>
      <c r="BB411" s="116"/>
      <c r="BC411" s="116"/>
      <c r="BD411" s="116"/>
      <c r="BE411" s="116"/>
      <c r="BF411" s="116"/>
      <c r="BG411" s="116"/>
      <c r="BH411" s="116"/>
    </row>
    <row r="412" spans="1:60" ht="12.75" customHeight="1" x14ac:dyDescent="0.2">
      <c r="A412" s="104"/>
      <c r="B412" s="104" t="s">
        <v>138</v>
      </c>
      <c r="C412" s="104"/>
      <c r="D412" s="105">
        <v>1</v>
      </c>
      <c r="E412" s="105"/>
      <c r="F412" s="105"/>
      <c r="G412" s="105"/>
      <c r="H412" s="105"/>
      <c r="I412" s="105"/>
      <c r="J412" s="106"/>
      <c r="K412" s="107"/>
      <c r="L412" s="108">
        <v>32</v>
      </c>
      <c r="M412" s="109" t="s">
        <v>70</v>
      </c>
      <c r="N412" s="110">
        <f>N413</f>
        <v>50000</v>
      </c>
      <c r="O412" s="110">
        <f t="shared" si="12"/>
        <v>-30000</v>
      </c>
      <c r="P412" s="110">
        <v>20000</v>
      </c>
      <c r="Q412" s="111">
        <f t="shared" si="13"/>
        <v>40</v>
      </c>
      <c r="R412" s="116"/>
      <c r="S412" s="116"/>
      <c r="T412" s="116"/>
      <c r="U412" s="116"/>
      <c r="V412" s="116"/>
      <c r="W412" s="116"/>
      <c r="X412" s="116"/>
      <c r="Y412" s="116"/>
      <c r="Z412" s="116"/>
      <c r="AA412" s="116"/>
      <c r="AB412" s="116"/>
      <c r="AC412" s="116"/>
      <c r="AD412" s="116"/>
      <c r="AE412" s="116"/>
      <c r="AF412" s="116"/>
      <c r="AG412" s="116"/>
      <c r="AH412" s="116"/>
      <c r="AI412" s="116"/>
      <c r="AJ412" s="116"/>
      <c r="AK412" s="116"/>
      <c r="AL412" s="116"/>
      <c r="AM412" s="116"/>
      <c r="AN412" s="116"/>
      <c r="AO412" s="116"/>
      <c r="AP412" s="116"/>
      <c r="AQ412" s="116"/>
      <c r="AR412" s="116"/>
      <c r="AS412" s="116"/>
      <c r="AT412" s="116"/>
      <c r="AU412" s="116"/>
      <c r="AV412" s="116"/>
      <c r="AW412" s="116"/>
      <c r="AX412" s="116"/>
      <c r="AY412" s="116"/>
      <c r="AZ412" s="116"/>
      <c r="BA412" s="116"/>
      <c r="BB412" s="116"/>
      <c r="BC412" s="116"/>
      <c r="BD412" s="116"/>
      <c r="BE412" s="116"/>
      <c r="BF412" s="116"/>
      <c r="BG412" s="116"/>
      <c r="BH412" s="116"/>
    </row>
    <row r="413" spans="1:60" ht="12.75" customHeight="1" x14ac:dyDescent="0.2">
      <c r="A413" s="114"/>
      <c r="B413" s="114" t="s">
        <v>138</v>
      </c>
      <c r="C413" s="104"/>
      <c r="D413" s="105">
        <v>1</v>
      </c>
      <c r="E413" s="105"/>
      <c r="F413" s="115">
        <v>3</v>
      </c>
      <c r="G413" s="105"/>
      <c r="H413" s="105"/>
      <c r="I413" s="105"/>
      <c r="J413" s="106"/>
      <c r="K413" s="107"/>
      <c r="L413" s="108">
        <v>323</v>
      </c>
      <c r="M413" s="109" t="s">
        <v>73</v>
      </c>
      <c r="N413" s="143">
        <v>50000</v>
      </c>
      <c r="O413" s="110">
        <f t="shared" si="12"/>
        <v>-30000</v>
      </c>
      <c r="P413" s="143">
        <v>20000</v>
      </c>
      <c r="Q413" s="111">
        <f t="shared" si="13"/>
        <v>40</v>
      </c>
      <c r="R413" s="116"/>
      <c r="S413" s="116"/>
      <c r="T413" s="116"/>
      <c r="U413" s="116"/>
      <c r="V413" s="116"/>
      <c r="W413" s="116"/>
      <c r="X413" s="116"/>
      <c r="Y413" s="116"/>
      <c r="Z413" s="116"/>
      <c r="AA413" s="116"/>
      <c r="AB413" s="116"/>
      <c r="AC413" s="116"/>
      <c r="AD413" s="116"/>
      <c r="AE413" s="116"/>
      <c r="AF413" s="116"/>
      <c r="AG413" s="116"/>
      <c r="AH413" s="116"/>
      <c r="AI413" s="116"/>
      <c r="AJ413" s="116"/>
      <c r="AK413" s="116"/>
      <c r="AL413" s="116"/>
      <c r="AM413" s="116"/>
      <c r="AN413" s="116"/>
      <c r="AO413" s="116"/>
      <c r="AP413" s="116"/>
      <c r="AQ413" s="116"/>
      <c r="AR413" s="116"/>
      <c r="AS413" s="116"/>
      <c r="AT413" s="116"/>
      <c r="AU413" s="116"/>
      <c r="AV413" s="116"/>
      <c r="AW413" s="116"/>
      <c r="AX413" s="116"/>
      <c r="AY413" s="116"/>
      <c r="AZ413" s="116"/>
      <c r="BA413" s="116"/>
      <c r="BB413" s="116"/>
      <c r="BC413" s="116"/>
      <c r="BD413" s="116"/>
      <c r="BE413" s="116"/>
      <c r="BF413" s="116"/>
      <c r="BG413" s="116"/>
      <c r="BH413" s="116"/>
    </row>
    <row r="414" spans="1:60" ht="12.75" customHeight="1" x14ac:dyDescent="0.2">
      <c r="A414" s="114"/>
      <c r="B414" s="114"/>
      <c r="C414" s="93" t="s">
        <v>367</v>
      </c>
      <c r="D414" s="93"/>
      <c r="E414" s="93"/>
      <c r="F414" s="93">
        <v>3</v>
      </c>
      <c r="G414" s="93"/>
      <c r="H414" s="93"/>
      <c r="I414" s="93"/>
      <c r="J414" s="93"/>
      <c r="K414" s="124"/>
      <c r="L414" s="166" t="s">
        <v>368</v>
      </c>
      <c r="M414" s="166" t="s">
        <v>369</v>
      </c>
      <c r="N414" s="94">
        <f>N415</f>
        <v>50000</v>
      </c>
      <c r="O414" s="94">
        <f t="shared" si="12"/>
        <v>-50000</v>
      </c>
      <c r="P414" s="94">
        <v>0</v>
      </c>
      <c r="Q414" s="95">
        <f t="shared" si="13"/>
        <v>0</v>
      </c>
      <c r="R414" s="112"/>
      <c r="S414" s="112"/>
      <c r="T414" s="112"/>
      <c r="U414" s="112"/>
      <c r="V414" s="112"/>
      <c r="W414" s="112"/>
      <c r="X414" s="112"/>
      <c r="Y414" s="112"/>
      <c r="Z414" s="112"/>
      <c r="AA414" s="112"/>
      <c r="AB414" s="112"/>
      <c r="AC414" s="112"/>
      <c r="AD414" s="112"/>
      <c r="AE414" s="112"/>
      <c r="AF414" s="112"/>
      <c r="AG414" s="112"/>
      <c r="AH414" s="112"/>
      <c r="AI414" s="112"/>
      <c r="AJ414" s="112"/>
      <c r="AK414" s="112"/>
      <c r="AL414" s="112"/>
      <c r="AM414" s="112"/>
      <c r="AN414" s="112"/>
      <c r="AO414" s="112"/>
      <c r="AP414" s="112"/>
      <c r="AQ414" s="112"/>
      <c r="AR414" s="112"/>
      <c r="AS414" s="112"/>
      <c r="AT414" s="112"/>
      <c r="AU414" s="112"/>
      <c r="AV414" s="112"/>
      <c r="AW414" s="112"/>
      <c r="AX414" s="112"/>
      <c r="AY414" s="112"/>
      <c r="AZ414" s="112"/>
      <c r="BA414" s="112"/>
      <c r="BB414" s="112"/>
      <c r="BC414" s="112"/>
      <c r="BD414" s="112"/>
      <c r="BE414" s="112"/>
      <c r="BF414" s="112"/>
      <c r="BG414" s="112"/>
      <c r="BH414" s="112"/>
    </row>
    <row r="415" spans="1:60" ht="12.75" customHeight="1" x14ac:dyDescent="0.2">
      <c r="A415" s="114"/>
      <c r="B415" s="114"/>
      <c r="C415" s="101"/>
      <c r="D415" s="101"/>
      <c r="E415" s="101"/>
      <c r="F415" s="101"/>
      <c r="G415" s="101"/>
      <c r="H415" s="101"/>
      <c r="I415" s="101"/>
      <c r="J415" s="101"/>
      <c r="K415" s="124"/>
      <c r="L415" s="100" t="s">
        <v>325</v>
      </c>
      <c r="M415" s="101"/>
      <c r="N415" s="102">
        <f>N416</f>
        <v>50000</v>
      </c>
      <c r="O415" s="102">
        <f t="shared" si="12"/>
        <v>-50000</v>
      </c>
      <c r="P415" s="102">
        <v>0</v>
      </c>
      <c r="Q415" s="103">
        <f t="shared" si="13"/>
        <v>0</v>
      </c>
      <c r="R415" s="112"/>
      <c r="S415" s="112"/>
      <c r="T415" s="112"/>
      <c r="U415" s="112"/>
      <c r="V415" s="112"/>
      <c r="W415" s="112"/>
      <c r="X415" s="112"/>
      <c r="Y415" s="112"/>
      <c r="Z415" s="112"/>
      <c r="AA415" s="112"/>
      <c r="AB415" s="112"/>
      <c r="AC415" s="112"/>
      <c r="AD415" s="112"/>
      <c r="AE415" s="112"/>
      <c r="AF415" s="112"/>
      <c r="AG415" s="112"/>
      <c r="AH415" s="112"/>
      <c r="AI415" s="112"/>
      <c r="AJ415" s="112"/>
      <c r="AK415" s="112"/>
      <c r="AL415" s="112"/>
      <c r="AM415" s="112"/>
      <c r="AN415" s="112"/>
      <c r="AO415" s="112"/>
      <c r="AP415" s="112"/>
      <c r="AQ415" s="112"/>
      <c r="AR415" s="112"/>
      <c r="AS415" s="112"/>
      <c r="AT415" s="112"/>
      <c r="AU415" s="112"/>
      <c r="AV415" s="112"/>
      <c r="AW415" s="112"/>
      <c r="AX415" s="112"/>
      <c r="AY415" s="112"/>
      <c r="AZ415" s="112"/>
      <c r="BA415" s="112"/>
      <c r="BB415" s="112"/>
      <c r="BC415" s="112"/>
      <c r="BD415" s="112"/>
      <c r="BE415" s="112"/>
      <c r="BF415" s="112"/>
      <c r="BG415" s="112"/>
      <c r="BH415" s="112"/>
    </row>
    <row r="416" spans="1:60" ht="12.75" customHeight="1" x14ac:dyDescent="0.2">
      <c r="A416" s="114"/>
      <c r="B416" s="114"/>
      <c r="C416" s="104"/>
      <c r="D416" s="105">
        <v>1</v>
      </c>
      <c r="E416" s="105"/>
      <c r="F416" s="105"/>
      <c r="G416" s="105"/>
      <c r="H416" s="105"/>
      <c r="I416" s="105"/>
      <c r="J416" s="106"/>
      <c r="K416" s="124"/>
      <c r="L416" s="108">
        <v>3</v>
      </c>
      <c r="M416" s="109" t="s">
        <v>14</v>
      </c>
      <c r="N416" s="110">
        <f>N417</f>
        <v>50000</v>
      </c>
      <c r="O416" s="110">
        <f t="shared" si="12"/>
        <v>-50000</v>
      </c>
      <c r="P416" s="110">
        <v>0</v>
      </c>
      <c r="Q416" s="111">
        <f t="shared" si="13"/>
        <v>0</v>
      </c>
      <c r="R416" s="112"/>
      <c r="S416" s="112"/>
      <c r="T416" s="112"/>
      <c r="U416" s="112"/>
      <c r="V416" s="112"/>
      <c r="W416" s="112"/>
      <c r="X416" s="112"/>
      <c r="Y416" s="112"/>
      <c r="Z416" s="112"/>
      <c r="AA416" s="112"/>
      <c r="AB416" s="112"/>
      <c r="AC416" s="112"/>
      <c r="AD416" s="112"/>
      <c r="AE416" s="112"/>
      <c r="AF416" s="112"/>
      <c r="AG416" s="112"/>
      <c r="AH416" s="112"/>
      <c r="AI416" s="112"/>
      <c r="AJ416" s="112"/>
      <c r="AK416" s="112"/>
      <c r="AL416" s="112"/>
      <c r="AM416" s="112"/>
      <c r="AN416" s="112"/>
      <c r="AO416" s="112"/>
      <c r="AP416" s="112"/>
      <c r="AQ416" s="112"/>
      <c r="AR416" s="112"/>
      <c r="AS416" s="112"/>
      <c r="AT416" s="112"/>
      <c r="AU416" s="112"/>
      <c r="AV416" s="112"/>
      <c r="AW416" s="112"/>
      <c r="AX416" s="112"/>
      <c r="AY416" s="112"/>
      <c r="AZ416" s="112"/>
      <c r="BA416" s="112"/>
      <c r="BB416" s="112"/>
      <c r="BC416" s="112"/>
      <c r="BD416" s="112"/>
      <c r="BE416" s="112"/>
      <c r="BF416" s="112"/>
      <c r="BG416" s="112"/>
      <c r="BH416" s="112"/>
    </row>
    <row r="417" spans="1:60" ht="12.75" customHeight="1" x14ac:dyDescent="0.2">
      <c r="A417" s="114"/>
      <c r="B417" s="114"/>
      <c r="C417" s="104"/>
      <c r="D417" s="105">
        <v>1</v>
      </c>
      <c r="E417" s="105"/>
      <c r="F417" s="105"/>
      <c r="G417" s="105"/>
      <c r="H417" s="105"/>
      <c r="I417" s="105"/>
      <c r="J417" s="106"/>
      <c r="K417" s="124"/>
      <c r="L417" s="108">
        <v>32</v>
      </c>
      <c r="M417" s="109" t="s">
        <v>70</v>
      </c>
      <c r="N417" s="110">
        <f>N418</f>
        <v>50000</v>
      </c>
      <c r="O417" s="110">
        <f t="shared" si="12"/>
        <v>-50000</v>
      </c>
      <c r="P417" s="110">
        <v>0</v>
      </c>
      <c r="Q417" s="111">
        <f t="shared" si="13"/>
        <v>0</v>
      </c>
      <c r="R417" s="112"/>
      <c r="S417" s="112"/>
      <c r="T417" s="112"/>
      <c r="U417" s="112"/>
      <c r="V417" s="112"/>
      <c r="W417" s="112"/>
      <c r="X417" s="112"/>
      <c r="Y417" s="112"/>
      <c r="Z417" s="112"/>
      <c r="AA417" s="112"/>
      <c r="AB417" s="112"/>
      <c r="AC417" s="112"/>
      <c r="AD417" s="112"/>
      <c r="AE417" s="112"/>
      <c r="AF417" s="112"/>
      <c r="AG417" s="112"/>
      <c r="AH417" s="112"/>
      <c r="AI417" s="112"/>
      <c r="AJ417" s="112"/>
      <c r="AK417" s="112"/>
      <c r="AL417" s="112"/>
      <c r="AM417" s="112"/>
      <c r="AN417" s="112"/>
      <c r="AO417" s="112"/>
      <c r="AP417" s="112"/>
      <c r="AQ417" s="112"/>
      <c r="AR417" s="112"/>
      <c r="AS417" s="112"/>
      <c r="AT417" s="112"/>
      <c r="AU417" s="112"/>
      <c r="AV417" s="112"/>
      <c r="AW417" s="112"/>
      <c r="AX417" s="112"/>
      <c r="AY417" s="112"/>
      <c r="AZ417" s="112"/>
      <c r="BA417" s="112"/>
      <c r="BB417" s="112"/>
      <c r="BC417" s="112"/>
      <c r="BD417" s="112"/>
      <c r="BE417" s="112"/>
      <c r="BF417" s="112"/>
      <c r="BG417" s="112"/>
      <c r="BH417" s="112"/>
    </row>
    <row r="418" spans="1:60" ht="12.75" customHeight="1" x14ac:dyDescent="0.2">
      <c r="A418" s="114"/>
      <c r="B418" s="114"/>
      <c r="C418" s="104"/>
      <c r="D418" s="105">
        <v>1</v>
      </c>
      <c r="E418" s="105"/>
      <c r="F418" s="105"/>
      <c r="G418" s="105"/>
      <c r="H418" s="105"/>
      <c r="I418" s="105"/>
      <c r="J418" s="106"/>
      <c r="K418" s="124"/>
      <c r="L418" s="108">
        <v>322</v>
      </c>
      <c r="M418" s="109" t="s">
        <v>72</v>
      </c>
      <c r="N418" s="143">
        <v>50000</v>
      </c>
      <c r="O418" s="110">
        <f t="shared" si="12"/>
        <v>-50000</v>
      </c>
      <c r="P418" s="143">
        <v>0</v>
      </c>
      <c r="Q418" s="111">
        <f t="shared" si="13"/>
        <v>0</v>
      </c>
      <c r="R418" s="112"/>
      <c r="S418" s="112"/>
      <c r="T418" s="112"/>
      <c r="U418" s="112"/>
      <c r="V418" s="112"/>
      <c r="W418" s="112"/>
      <c r="X418" s="112"/>
      <c r="Y418" s="112"/>
      <c r="Z418" s="112"/>
      <c r="AA418" s="112"/>
      <c r="AB418" s="112"/>
      <c r="AC418" s="112"/>
      <c r="AD418" s="112"/>
      <c r="AE418" s="112"/>
      <c r="AF418" s="112"/>
      <c r="AG418" s="112"/>
      <c r="AH418" s="112"/>
      <c r="AI418" s="112"/>
      <c r="AJ418" s="112"/>
      <c r="AK418" s="112"/>
      <c r="AL418" s="112"/>
      <c r="AM418" s="112"/>
      <c r="AN418" s="112"/>
      <c r="AO418" s="112"/>
      <c r="AP418" s="112"/>
      <c r="AQ418" s="112"/>
      <c r="AR418" s="112"/>
      <c r="AS418" s="112"/>
      <c r="AT418" s="112"/>
      <c r="AU418" s="112"/>
      <c r="AV418" s="112"/>
      <c r="AW418" s="112"/>
      <c r="AX418" s="112"/>
      <c r="AY418" s="112"/>
      <c r="AZ418" s="112"/>
      <c r="BA418" s="112"/>
      <c r="BB418" s="112"/>
      <c r="BC418" s="112"/>
      <c r="BD418" s="112"/>
      <c r="BE418" s="112"/>
      <c r="BF418" s="112"/>
      <c r="BG418" s="112"/>
      <c r="BH418" s="112"/>
    </row>
    <row r="419" spans="1:60" ht="12.75" customHeight="1" x14ac:dyDescent="0.2">
      <c r="A419" s="91">
        <v>17</v>
      </c>
      <c r="B419" s="88" t="s">
        <v>129</v>
      </c>
      <c r="C419" s="88" t="s">
        <v>370</v>
      </c>
      <c r="D419" s="89"/>
      <c r="E419" s="89" t="s">
        <v>131</v>
      </c>
      <c r="F419" s="89">
        <v>3</v>
      </c>
      <c r="G419" s="89" t="s">
        <v>131</v>
      </c>
      <c r="H419" s="89" t="s">
        <v>131</v>
      </c>
      <c r="I419" s="89" t="s">
        <v>131</v>
      </c>
      <c r="J419" s="90" t="s">
        <v>131</v>
      </c>
      <c r="K419" s="117">
        <v>421</v>
      </c>
      <c r="L419" s="324" t="s">
        <v>371</v>
      </c>
      <c r="M419" s="324"/>
      <c r="N419" s="94">
        <f>N420</f>
        <v>80000</v>
      </c>
      <c r="O419" s="94">
        <f t="shared" si="12"/>
        <v>-80000</v>
      </c>
      <c r="P419" s="94">
        <v>0</v>
      </c>
      <c r="Q419" s="95">
        <f t="shared" si="13"/>
        <v>0</v>
      </c>
      <c r="R419" s="116"/>
      <c r="S419" s="116"/>
      <c r="T419" s="116"/>
      <c r="U419" s="116"/>
      <c r="V419" s="116"/>
      <c r="W419" s="116"/>
      <c r="X419" s="116"/>
      <c r="Y419" s="116"/>
      <c r="Z419" s="116"/>
      <c r="AA419" s="116"/>
      <c r="AB419" s="116"/>
      <c r="AC419" s="116"/>
      <c r="AD419" s="116"/>
      <c r="AE419" s="116"/>
      <c r="AF419" s="116"/>
      <c r="AG419" s="116"/>
      <c r="AH419" s="116"/>
      <c r="AI419" s="116"/>
      <c r="AJ419" s="116"/>
      <c r="AK419" s="116"/>
      <c r="AL419" s="116"/>
      <c r="AM419" s="116"/>
      <c r="AN419" s="116"/>
      <c r="AO419" s="116"/>
      <c r="AP419" s="116"/>
      <c r="AQ419" s="116"/>
      <c r="AR419" s="116"/>
      <c r="AS419" s="116"/>
      <c r="AT419" s="116"/>
      <c r="AU419" s="116"/>
      <c r="AV419" s="116"/>
      <c r="AW419" s="116"/>
      <c r="AX419" s="116"/>
      <c r="AY419" s="116"/>
      <c r="AZ419" s="116"/>
      <c r="BA419" s="116"/>
      <c r="BB419" s="116"/>
      <c r="BC419" s="116"/>
      <c r="BD419" s="116"/>
      <c r="BE419" s="116"/>
      <c r="BF419" s="116"/>
      <c r="BG419" s="116"/>
      <c r="BH419" s="116"/>
    </row>
    <row r="420" spans="1:60" ht="12.75" customHeight="1" x14ac:dyDescent="0.2">
      <c r="A420" s="96"/>
      <c r="B420" s="96" t="s">
        <v>136</v>
      </c>
      <c r="C420" s="96"/>
      <c r="D420" s="97"/>
      <c r="E420" s="97"/>
      <c r="F420" s="97"/>
      <c r="G420" s="97"/>
      <c r="H420" s="97"/>
      <c r="I420" s="97"/>
      <c r="J420" s="98"/>
      <c r="K420" s="158">
        <v>421</v>
      </c>
      <c r="L420" s="100" t="s">
        <v>263</v>
      </c>
      <c r="M420" s="101"/>
      <c r="N420" s="102">
        <f>N421</f>
        <v>80000</v>
      </c>
      <c r="O420" s="102">
        <f t="shared" si="12"/>
        <v>-80000</v>
      </c>
      <c r="P420" s="102">
        <v>0</v>
      </c>
      <c r="Q420" s="103">
        <f t="shared" si="13"/>
        <v>0</v>
      </c>
      <c r="R420" s="112"/>
      <c r="S420" s="112"/>
      <c r="T420" s="112"/>
      <c r="U420" s="112"/>
      <c r="V420" s="112"/>
      <c r="W420" s="112"/>
      <c r="X420" s="112"/>
      <c r="Y420" s="112"/>
      <c r="Z420" s="112"/>
      <c r="AA420" s="112"/>
      <c r="AB420" s="112"/>
      <c r="AC420" s="112"/>
      <c r="AD420" s="112"/>
      <c r="AE420" s="112"/>
      <c r="AF420" s="112"/>
      <c r="AG420" s="112"/>
      <c r="AH420" s="112"/>
      <c r="AI420" s="112"/>
      <c r="AJ420" s="112"/>
      <c r="AK420" s="112"/>
      <c r="AL420" s="112"/>
      <c r="AM420" s="112"/>
      <c r="AN420" s="112"/>
      <c r="AO420" s="112"/>
      <c r="AP420" s="112"/>
      <c r="AQ420" s="112"/>
      <c r="AR420" s="112"/>
      <c r="AS420" s="112"/>
      <c r="AT420" s="112"/>
      <c r="AU420" s="112"/>
      <c r="AV420" s="112"/>
      <c r="AW420" s="112"/>
      <c r="AX420" s="112"/>
      <c r="AY420" s="112"/>
      <c r="AZ420" s="112"/>
      <c r="BA420" s="112"/>
      <c r="BB420" s="112"/>
      <c r="BC420" s="112"/>
      <c r="BD420" s="112"/>
      <c r="BE420" s="112"/>
      <c r="BF420" s="112"/>
      <c r="BG420" s="112"/>
      <c r="BH420" s="112"/>
    </row>
    <row r="421" spans="1:60" ht="12.75" customHeight="1" x14ac:dyDescent="0.2">
      <c r="A421" s="104"/>
      <c r="B421" s="104" t="s">
        <v>138</v>
      </c>
      <c r="C421" s="104"/>
      <c r="D421" s="118">
        <v>1</v>
      </c>
      <c r="E421" s="118"/>
      <c r="F421" s="118"/>
      <c r="G421" s="118"/>
      <c r="H421" s="118"/>
      <c r="I421" s="118"/>
      <c r="J421" s="119"/>
      <c r="K421" s="107"/>
      <c r="L421" s="108">
        <v>3</v>
      </c>
      <c r="M421" s="109" t="s">
        <v>14</v>
      </c>
      <c r="N421" s="110">
        <f>N422</f>
        <v>80000</v>
      </c>
      <c r="O421" s="110">
        <f t="shared" si="12"/>
        <v>-80000</v>
      </c>
      <c r="P421" s="110">
        <v>0</v>
      </c>
      <c r="Q421" s="111">
        <f t="shared" si="13"/>
        <v>0</v>
      </c>
      <c r="R421" s="116"/>
      <c r="S421" s="116"/>
      <c r="T421" s="116"/>
      <c r="U421" s="116"/>
      <c r="V421" s="116"/>
      <c r="W421" s="116"/>
      <c r="X421" s="116"/>
      <c r="Y421" s="116"/>
      <c r="Z421" s="116"/>
      <c r="AA421" s="116"/>
      <c r="AB421" s="116"/>
      <c r="AC421" s="116"/>
      <c r="AD421" s="116"/>
      <c r="AE421" s="116"/>
      <c r="AF421" s="116"/>
      <c r="AG421" s="116"/>
      <c r="AH421" s="116"/>
      <c r="AI421" s="116"/>
      <c r="AJ421" s="116"/>
      <c r="AK421" s="116"/>
      <c r="AL421" s="116"/>
      <c r="AM421" s="116"/>
      <c r="AN421" s="116"/>
      <c r="AO421" s="116"/>
      <c r="AP421" s="116"/>
      <c r="AQ421" s="116"/>
      <c r="AR421" s="116"/>
      <c r="AS421" s="116"/>
      <c r="AT421" s="116"/>
      <c r="AU421" s="116"/>
      <c r="AV421" s="116"/>
      <c r="AW421" s="116"/>
      <c r="AX421" s="116"/>
      <c r="AY421" s="116"/>
      <c r="AZ421" s="116"/>
      <c r="BA421" s="116"/>
      <c r="BB421" s="116"/>
      <c r="BC421" s="116"/>
      <c r="BD421" s="116"/>
      <c r="BE421" s="116"/>
      <c r="BF421" s="116"/>
      <c r="BG421" s="116"/>
      <c r="BH421" s="116"/>
    </row>
    <row r="422" spans="1:60" ht="12.75" customHeight="1" x14ac:dyDescent="0.2">
      <c r="A422" s="104"/>
      <c r="B422" s="104" t="s">
        <v>138</v>
      </c>
      <c r="C422" s="126"/>
      <c r="D422" s="105">
        <v>1</v>
      </c>
      <c r="E422" s="105"/>
      <c r="F422" s="105"/>
      <c r="G422" s="105"/>
      <c r="H422" s="105"/>
      <c r="I422" s="105"/>
      <c r="J422" s="106"/>
      <c r="K422" s="107"/>
      <c r="L422" s="108">
        <v>32</v>
      </c>
      <c r="M422" s="109" t="s">
        <v>70</v>
      </c>
      <c r="N422" s="110">
        <f>N423</f>
        <v>80000</v>
      </c>
      <c r="O422" s="110">
        <f t="shared" si="12"/>
        <v>-80000</v>
      </c>
      <c r="P422" s="110">
        <v>0</v>
      </c>
      <c r="Q422" s="111">
        <f t="shared" si="13"/>
        <v>0</v>
      </c>
      <c r="R422" s="116"/>
      <c r="S422" s="116"/>
      <c r="T422" s="116"/>
      <c r="U422" s="116"/>
      <c r="V422" s="116"/>
      <c r="W422" s="116"/>
      <c r="X422" s="116"/>
      <c r="Y422" s="116"/>
      <c r="Z422" s="116"/>
      <c r="AA422" s="116"/>
      <c r="AB422" s="116"/>
      <c r="AC422" s="116"/>
      <c r="AD422" s="116"/>
      <c r="AE422" s="116"/>
      <c r="AF422" s="116"/>
      <c r="AG422" s="116"/>
      <c r="AH422" s="116"/>
      <c r="AI422" s="116"/>
      <c r="AJ422" s="116"/>
      <c r="AK422" s="116"/>
      <c r="AL422" s="116"/>
      <c r="AM422" s="116"/>
      <c r="AN422" s="116"/>
      <c r="AO422" s="116"/>
      <c r="AP422" s="116"/>
      <c r="AQ422" s="116"/>
      <c r="AR422" s="116"/>
      <c r="AS422" s="116"/>
      <c r="AT422" s="116"/>
      <c r="AU422" s="116"/>
      <c r="AV422" s="116"/>
      <c r="AW422" s="116"/>
      <c r="AX422" s="116"/>
      <c r="AY422" s="116"/>
      <c r="AZ422" s="116"/>
      <c r="BA422" s="116"/>
      <c r="BB422" s="116"/>
      <c r="BC422" s="116"/>
      <c r="BD422" s="116"/>
      <c r="BE422" s="116"/>
      <c r="BF422" s="116"/>
      <c r="BG422" s="116"/>
      <c r="BH422" s="116"/>
    </row>
    <row r="423" spans="1:60" ht="12.75" customHeight="1" x14ac:dyDescent="0.2">
      <c r="A423" s="114"/>
      <c r="B423" s="114" t="s">
        <v>138</v>
      </c>
      <c r="C423" s="167"/>
      <c r="D423" s="141">
        <v>1</v>
      </c>
      <c r="E423" s="141"/>
      <c r="F423" s="168">
        <v>3</v>
      </c>
      <c r="G423" s="141"/>
      <c r="H423" s="141"/>
      <c r="I423" s="141"/>
      <c r="J423" s="169"/>
      <c r="K423" s="170"/>
      <c r="L423" s="171">
        <v>323</v>
      </c>
      <c r="M423" s="172" t="s">
        <v>73</v>
      </c>
      <c r="N423" s="173">
        <v>80000</v>
      </c>
      <c r="O423" s="174">
        <f t="shared" si="12"/>
        <v>-80000</v>
      </c>
      <c r="P423" s="173">
        <v>0</v>
      </c>
      <c r="Q423" s="175">
        <f t="shared" si="13"/>
        <v>0</v>
      </c>
      <c r="R423" s="116"/>
      <c r="S423" s="116"/>
      <c r="T423" s="116"/>
      <c r="U423" s="116"/>
      <c r="V423" s="116"/>
      <c r="W423" s="116"/>
      <c r="X423" s="116"/>
      <c r="Y423" s="116"/>
      <c r="Z423" s="116"/>
      <c r="AA423" s="116"/>
      <c r="AB423" s="116"/>
      <c r="AC423" s="116"/>
      <c r="AD423" s="116"/>
      <c r="AE423" s="116"/>
      <c r="AF423" s="116"/>
      <c r="AG423" s="116"/>
      <c r="AH423" s="116"/>
      <c r="AI423" s="116"/>
      <c r="AJ423" s="116"/>
      <c r="AK423" s="116"/>
      <c r="AL423" s="116"/>
      <c r="AM423" s="116"/>
      <c r="AN423" s="116"/>
      <c r="AO423" s="116"/>
      <c r="AP423" s="116"/>
      <c r="AQ423" s="116"/>
      <c r="AR423" s="116"/>
      <c r="AS423" s="116"/>
      <c r="AT423" s="116"/>
      <c r="AU423" s="116"/>
      <c r="AV423" s="116"/>
      <c r="AW423" s="116"/>
      <c r="AX423" s="116"/>
      <c r="AY423" s="116"/>
      <c r="AZ423" s="116"/>
      <c r="BA423" s="116"/>
      <c r="BB423" s="116"/>
      <c r="BC423" s="116"/>
      <c r="BD423" s="116"/>
      <c r="BE423" s="116"/>
      <c r="BF423" s="116"/>
      <c r="BG423" s="116"/>
      <c r="BH423" s="116"/>
    </row>
    <row r="424" spans="1:60" ht="12.75" customHeight="1" x14ac:dyDescent="0.2">
      <c r="A424" s="88" t="s">
        <v>372</v>
      </c>
      <c r="B424" s="88" t="s">
        <v>129</v>
      </c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  <c r="U424" s="112"/>
      <c r="V424" s="112"/>
      <c r="W424" s="112"/>
      <c r="X424" s="112"/>
      <c r="Y424" s="112"/>
      <c r="Z424" s="112"/>
      <c r="AA424" s="112"/>
      <c r="AB424" s="112"/>
      <c r="AC424" s="112"/>
      <c r="AD424" s="112"/>
      <c r="AE424" s="112"/>
      <c r="AF424" s="112"/>
      <c r="AG424" s="112"/>
      <c r="AH424" s="112"/>
      <c r="AI424" s="112"/>
      <c r="AJ424" s="112"/>
      <c r="AK424" s="112"/>
      <c r="AL424" s="112"/>
      <c r="AM424" s="112"/>
      <c r="AN424" s="112"/>
      <c r="AO424" s="112"/>
      <c r="AP424" s="112"/>
      <c r="AQ424" s="112"/>
      <c r="AR424" s="112"/>
      <c r="AS424" s="112"/>
      <c r="AT424" s="112"/>
      <c r="AU424" s="112"/>
      <c r="AV424" s="112"/>
      <c r="AW424" s="112"/>
      <c r="AX424" s="112"/>
      <c r="AY424" s="112"/>
      <c r="AZ424" s="112"/>
      <c r="BA424" s="112"/>
      <c r="BB424" s="112"/>
      <c r="BC424" s="112"/>
      <c r="BD424" s="112"/>
      <c r="BE424" s="112"/>
      <c r="BF424" s="112"/>
      <c r="BG424" s="112"/>
      <c r="BH424" s="112"/>
    </row>
    <row r="425" spans="1:60" ht="15" customHeight="1" x14ac:dyDescent="0.25">
      <c r="A425" s="1"/>
      <c r="B425" s="2"/>
      <c r="C425" s="332"/>
      <c r="D425" s="332"/>
      <c r="E425" s="332"/>
      <c r="F425" s="332"/>
      <c r="G425" s="332"/>
      <c r="H425" s="332"/>
      <c r="I425" s="332"/>
      <c r="J425" s="332"/>
      <c r="K425" s="332"/>
      <c r="L425" s="332"/>
      <c r="M425" s="332"/>
      <c r="N425" s="332"/>
      <c r="O425" s="332"/>
      <c r="P425" s="332"/>
      <c r="Q425" s="332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</row>
    <row r="426" spans="1:60" ht="15" customHeight="1" x14ac:dyDescent="0.25">
      <c r="A426" s="1"/>
      <c r="B426" s="2"/>
      <c r="C426" s="9"/>
      <c r="D426" s="333" t="s">
        <v>373</v>
      </c>
      <c r="E426" s="333"/>
      <c r="F426" s="333"/>
      <c r="G426" s="333"/>
      <c r="H426" s="333"/>
      <c r="I426" s="333"/>
      <c r="J426" s="333"/>
      <c r="K426" s="333"/>
      <c r="L426" s="333"/>
      <c r="M426" s="177"/>
      <c r="N426" s="177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</row>
    <row r="427" spans="1:60" ht="15" customHeight="1" x14ac:dyDescent="0.25">
      <c r="A427" s="1"/>
      <c r="B427" s="2"/>
      <c r="C427" s="9"/>
      <c r="D427" s="335" t="s">
        <v>550</v>
      </c>
      <c r="E427" s="335"/>
      <c r="F427" s="335"/>
      <c r="G427" s="335"/>
      <c r="H427" s="335"/>
      <c r="I427" s="335"/>
      <c r="J427" s="335"/>
      <c r="K427" s="335"/>
      <c r="L427" s="335"/>
      <c r="M427" s="335"/>
      <c r="N427" s="46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</row>
    <row r="428" spans="1:60" ht="15" customHeight="1" x14ac:dyDescent="0.25">
      <c r="A428" s="1"/>
      <c r="B428" s="2"/>
      <c r="C428" s="9"/>
      <c r="D428" s="334" t="s">
        <v>374</v>
      </c>
      <c r="E428" s="334"/>
      <c r="F428" s="334"/>
      <c r="G428" s="334"/>
      <c r="H428" s="334"/>
      <c r="I428" s="334"/>
      <c r="J428" s="334"/>
      <c r="K428" s="334"/>
      <c r="L428" s="334"/>
      <c r="M428" s="176"/>
      <c r="N428" s="178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</row>
    <row r="429" spans="1:60" ht="15.75" customHeight="1" x14ac:dyDescent="0.25">
      <c r="A429" s="1"/>
      <c r="B429" s="2"/>
      <c r="C429" s="9"/>
      <c r="D429" s="334" t="s">
        <v>551</v>
      </c>
      <c r="E429" s="334"/>
      <c r="F429" s="334"/>
      <c r="G429" s="334"/>
      <c r="H429" s="334"/>
      <c r="I429" s="334"/>
      <c r="J429" s="334"/>
      <c r="K429" s="334"/>
      <c r="L429" s="334"/>
      <c r="M429" s="334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</row>
    <row r="430" spans="1:60" ht="15" customHeight="1" x14ac:dyDescent="0.25">
      <c r="A430" s="1"/>
      <c r="B430" s="2"/>
      <c r="C430" s="9"/>
      <c r="D430" s="333" t="s">
        <v>596</v>
      </c>
      <c r="E430" s="333"/>
      <c r="F430" s="333"/>
      <c r="G430" s="333"/>
      <c r="H430" s="333"/>
      <c r="I430" s="333"/>
      <c r="J430" s="333"/>
      <c r="K430" s="333"/>
      <c r="L430" s="333"/>
      <c r="M430" s="1"/>
      <c r="N430" s="9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</row>
    <row r="431" spans="1:60" ht="15.75" customHeight="1" x14ac:dyDescent="0.25">
      <c r="A431" s="1"/>
      <c r="B431" s="2"/>
      <c r="C431" s="9"/>
      <c r="D431" s="333" t="s">
        <v>595</v>
      </c>
      <c r="E431" s="333"/>
      <c r="F431" s="333"/>
      <c r="G431" s="333"/>
      <c r="H431" s="333"/>
      <c r="I431" s="333"/>
      <c r="J431" s="333"/>
      <c r="K431" s="333"/>
      <c r="L431" s="333"/>
      <c r="M431" s="179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</row>
    <row r="432" spans="1:60" ht="15" customHeight="1" x14ac:dyDescent="0.25">
      <c r="A432" s="1"/>
      <c r="B432" s="2"/>
      <c r="C432" s="9"/>
      <c r="D432" s="333" t="s">
        <v>597</v>
      </c>
      <c r="E432" s="333"/>
      <c r="F432" s="333"/>
      <c r="G432" s="333"/>
      <c r="H432" s="333"/>
      <c r="I432" s="333"/>
      <c r="J432" s="333"/>
      <c r="K432" s="333"/>
      <c r="L432" s="333"/>
      <c r="M432" s="180"/>
      <c r="N432" s="46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</row>
    <row r="433" spans="1:60" ht="15.75" customHeight="1" x14ac:dyDescent="0.25">
      <c r="A433" s="1"/>
      <c r="B433" s="2"/>
      <c r="C433" s="1"/>
      <c r="D433" s="1"/>
      <c r="E433" s="46"/>
      <c r="F433" s="46"/>
      <c r="G433" s="46"/>
      <c r="H433" s="46"/>
      <c r="I433" s="46"/>
      <c r="J433" s="46"/>
      <c r="K433" s="181"/>
      <c r="L433" s="179"/>
      <c r="M433" s="182" t="s">
        <v>552</v>
      </c>
      <c r="N433" s="46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</row>
    <row r="434" spans="1:60" ht="15" customHeight="1" x14ac:dyDescent="0.25">
      <c r="C434" s="179"/>
      <c r="D434" s="181"/>
      <c r="E434" s="181"/>
      <c r="F434" s="181"/>
      <c r="G434" s="181"/>
      <c r="H434" s="181"/>
      <c r="I434" s="181"/>
      <c r="J434" s="181"/>
      <c r="K434" s="181"/>
      <c r="L434" s="179"/>
      <c r="M434" s="282" t="s">
        <v>590</v>
      </c>
      <c r="N434" s="179"/>
    </row>
    <row r="435" spans="1:60" ht="15" customHeight="1" x14ac:dyDescent="0.25">
      <c r="C435" s="179"/>
      <c r="D435" s="181"/>
      <c r="E435" s="181"/>
      <c r="F435" s="181"/>
      <c r="G435" s="181"/>
      <c r="H435" s="181"/>
      <c r="I435" s="181"/>
      <c r="J435" s="181"/>
      <c r="K435" s="181"/>
      <c r="L435" s="179"/>
      <c r="M435" s="179"/>
      <c r="N435" s="179"/>
    </row>
    <row r="436" spans="1:60" ht="15" customHeight="1" x14ac:dyDescent="0.25">
      <c r="C436" s="179"/>
      <c r="D436" s="181"/>
      <c r="E436" s="181"/>
      <c r="F436" s="181"/>
      <c r="G436" s="181"/>
      <c r="H436" s="181"/>
      <c r="I436" s="181"/>
      <c r="J436" s="181"/>
      <c r="K436" s="181"/>
      <c r="L436" s="179"/>
      <c r="M436" s="179"/>
      <c r="N436" s="179"/>
    </row>
    <row r="437" spans="1:60" ht="15" customHeight="1" x14ac:dyDescent="0.25">
      <c r="C437" s="179"/>
      <c r="D437" s="181"/>
      <c r="E437" s="181"/>
      <c r="F437" s="181"/>
      <c r="G437" s="181"/>
      <c r="H437" s="181"/>
      <c r="I437" s="181"/>
      <c r="J437" s="181"/>
      <c r="K437" s="181"/>
      <c r="L437" s="179"/>
      <c r="M437" s="179"/>
      <c r="N437" s="179"/>
    </row>
    <row r="438" spans="1:60" ht="15" customHeight="1" x14ac:dyDescent="0.25">
      <c r="C438" s="179"/>
      <c r="D438" s="181"/>
      <c r="E438" s="181"/>
      <c r="F438" s="181"/>
      <c r="G438" s="181"/>
      <c r="H438" s="181"/>
      <c r="I438" s="181"/>
      <c r="J438" s="181"/>
      <c r="K438" s="181"/>
      <c r="L438" s="179"/>
      <c r="M438" s="179"/>
      <c r="N438" s="179"/>
    </row>
    <row r="439" spans="1:60" ht="15" customHeight="1" x14ac:dyDescent="0.25">
      <c r="C439" s="179"/>
      <c r="D439" s="181"/>
      <c r="E439" s="181"/>
      <c r="F439" s="181"/>
      <c r="G439" s="181"/>
      <c r="H439" s="181"/>
      <c r="I439" s="181"/>
      <c r="J439" s="181"/>
      <c r="K439" s="181"/>
      <c r="L439" s="179"/>
      <c r="M439" s="179"/>
      <c r="N439" s="179"/>
    </row>
    <row r="440" spans="1:60" ht="15" customHeight="1" x14ac:dyDescent="0.25">
      <c r="C440" s="179"/>
      <c r="D440" s="181"/>
      <c r="E440" s="181"/>
      <c r="F440" s="181"/>
      <c r="G440" s="181"/>
      <c r="H440" s="181"/>
      <c r="I440" s="181"/>
      <c r="J440" s="181"/>
      <c r="K440" s="181"/>
      <c r="L440" s="179"/>
      <c r="M440" s="179"/>
      <c r="N440" s="179"/>
    </row>
    <row r="1236" spans="1:17" ht="12.75" customHeight="1" x14ac:dyDescent="0.2">
      <c r="O1236" s="183"/>
      <c r="P1236" s="183"/>
      <c r="Q1236" s="183"/>
    </row>
    <row r="1238" spans="1:17" ht="12.75" customHeight="1" x14ac:dyDescent="0.2">
      <c r="O1238" s="121"/>
      <c r="P1238" s="121"/>
      <c r="Q1238" s="121"/>
    </row>
    <row r="1240" spans="1:17" ht="12.75" customHeight="1" x14ac:dyDescent="0.2">
      <c r="A1240" s="184"/>
      <c r="B1240" s="184"/>
      <c r="C1240" s="184"/>
      <c r="D1240" s="185"/>
      <c r="E1240" s="185"/>
      <c r="F1240" s="185"/>
      <c r="G1240" s="185"/>
      <c r="H1240" s="185"/>
      <c r="I1240" s="185"/>
      <c r="J1240" s="185"/>
      <c r="K1240" s="185"/>
      <c r="M1240" s="184"/>
      <c r="N1240" s="184"/>
      <c r="O1240" s="184"/>
      <c r="P1240" s="184"/>
      <c r="Q1240" s="184"/>
    </row>
  </sheetData>
  <sheetProtection selectLockedCells="1" selectUnlockedCells="1"/>
  <autoFilter ref="A8:Q424"/>
  <mergeCells count="65">
    <mergeCell ref="D431:L431"/>
    <mergeCell ref="D432:L432"/>
    <mergeCell ref="D428:L428"/>
    <mergeCell ref="D429:M429"/>
    <mergeCell ref="D426:L426"/>
    <mergeCell ref="D427:M427"/>
    <mergeCell ref="D430:L430"/>
    <mergeCell ref="L388:M388"/>
    <mergeCell ref="L393:M393"/>
    <mergeCell ref="L404:M404"/>
    <mergeCell ref="L409:M409"/>
    <mergeCell ref="L419:M419"/>
    <mergeCell ref="C425:Q425"/>
    <mergeCell ref="L333:M333"/>
    <mergeCell ref="L338:M338"/>
    <mergeCell ref="L343:M343"/>
    <mergeCell ref="L353:M353"/>
    <mergeCell ref="L358:M358"/>
    <mergeCell ref="L383:M383"/>
    <mergeCell ref="L296:M296"/>
    <mergeCell ref="L301:M301"/>
    <mergeCell ref="L306:M306"/>
    <mergeCell ref="L311:M311"/>
    <mergeCell ref="L322:M322"/>
    <mergeCell ref="L328:M328"/>
    <mergeCell ref="L181:M181"/>
    <mergeCell ref="L186:M186"/>
    <mergeCell ref="L227:M227"/>
    <mergeCell ref="L233:M233"/>
    <mergeCell ref="L223:M223"/>
    <mergeCell ref="L265:M265"/>
    <mergeCell ref="L245:M245"/>
    <mergeCell ref="L146:M146"/>
    <mergeCell ref="L156:M156"/>
    <mergeCell ref="L161:M161"/>
    <mergeCell ref="L166:M166"/>
    <mergeCell ref="L171:M171"/>
    <mergeCell ref="L176:M176"/>
    <mergeCell ref="L115:M115"/>
    <mergeCell ref="L125:M125"/>
    <mergeCell ref="L131:M131"/>
    <mergeCell ref="L120:M120"/>
    <mergeCell ref="L136:M136"/>
    <mergeCell ref="L141:M141"/>
    <mergeCell ref="L88:M88"/>
    <mergeCell ref="L93:M93"/>
    <mergeCell ref="L98:M98"/>
    <mergeCell ref="L103:M103"/>
    <mergeCell ref="L109:M109"/>
    <mergeCell ref="L110:M110"/>
    <mergeCell ref="L50:M50"/>
    <mergeCell ref="L51:M51"/>
    <mergeCell ref="L59:M59"/>
    <mergeCell ref="L75:M75"/>
    <mergeCell ref="L76:M76"/>
    <mergeCell ref="L82:M82"/>
    <mergeCell ref="L33:M33"/>
    <mergeCell ref="L48:M48"/>
    <mergeCell ref="L49:M49"/>
    <mergeCell ref="D4:J4"/>
    <mergeCell ref="D5:J5"/>
    <mergeCell ref="K5:K6"/>
    <mergeCell ref="L11:M11"/>
    <mergeCell ref="L25:M25"/>
    <mergeCell ref="L26:M26"/>
  </mergeCells>
  <printOptions horizontalCentered="1" verticalCentered="1"/>
  <pageMargins left="0.19652777777777777" right="0.55138888888888893" top="0.43333333333333335" bottom="0.39444444444444443" header="0.51180555555555551" footer="0.19652777777777777"/>
  <pageSetup paperSize="9" scale="70" firstPageNumber="4" orientation="landscape" useFirstPageNumber="1" horizontalDpi="300" verticalDpi="300" r:id="rId1"/>
  <headerFooter alignWithMargins="0">
    <oddFooter>&amp;R&amp;P</oddFooter>
  </headerFooter>
  <rowBreaks count="9" manualBreakCount="9">
    <brk id="47" max="16383" man="1"/>
    <brk id="92" max="16383" man="1"/>
    <brk id="140" max="16383" man="1"/>
    <brk id="185" max="16383" man="1"/>
    <brk id="237" max="16383" man="1"/>
    <brk id="284" max="16383" man="1"/>
    <brk id="326" max="16383" man="1"/>
    <brk id="367" max="16383" man="1"/>
    <brk id="4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zoomScaleSheetLayoutView="39" workbookViewId="0">
      <selection activeCell="L6" sqref="L6"/>
    </sheetView>
  </sheetViews>
  <sheetFormatPr defaultColWidth="11.42578125" defaultRowHeight="12.75" x14ac:dyDescent="0.2"/>
  <cols>
    <col min="2" max="2" width="3.42578125" customWidth="1"/>
    <col min="5" max="5" width="11.85546875" customWidth="1"/>
    <col min="6" max="6" width="16.7109375" customWidth="1"/>
    <col min="7" max="7" width="12.42578125" customWidth="1"/>
    <col min="8" max="8" width="12.5703125" customWidth="1"/>
    <col min="9" max="9" width="10.28515625" customWidth="1"/>
    <col min="10" max="10" width="11.140625" customWidth="1"/>
    <col min="11" max="11" width="10.7109375" customWidth="1"/>
  </cols>
  <sheetData>
    <row r="1" spans="1:11" ht="14.65" customHeight="1" x14ac:dyDescent="0.2">
      <c r="A1" s="338" t="s">
        <v>375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</row>
    <row r="2" spans="1:11" x14ac:dyDescent="0.2">
      <c r="A2" s="338"/>
      <c r="B2" s="338"/>
      <c r="C2" s="338"/>
      <c r="D2" s="338"/>
      <c r="E2" s="338"/>
      <c r="F2" s="338"/>
      <c r="G2" s="338"/>
      <c r="H2" s="338"/>
      <c r="I2" s="338"/>
      <c r="J2" s="338"/>
      <c r="K2" s="338"/>
    </row>
    <row r="3" spans="1:11" x14ac:dyDescent="0.2">
      <c r="A3" s="338"/>
      <c r="B3" s="338"/>
      <c r="C3" s="338"/>
      <c r="D3" s="338"/>
      <c r="E3" s="338"/>
      <c r="F3" s="338"/>
      <c r="G3" s="338"/>
      <c r="H3" s="338"/>
      <c r="I3" s="338"/>
      <c r="J3" s="338"/>
      <c r="K3" s="338"/>
    </row>
    <row r="5" spans="1:11" x14ac:dyDescent="0.2">
      <c r="A5" s="339" t="s">
        <v>376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</row>
    <row r="6" spans="1:11" x14ac:dyDescent="0.2">
      <c r="A6" s="339"/>
      <c r="B6" s="339"/>
      <c r="C6" s="339"/>
      <c r="D6" s="339"/>
      <c r="E6" s="339"/>
      <c r="F6" s="339"/>
      <c r="G6" s="339"/>
      <c r="H6" s="339"/>
      <c r="I6" s="339"/>
      <c r="J6" s="339"/>
      <c r="K6" s="339"/>
    </row>
    <row r="8" spans="1:11" x14ac:dyDescent="0.2">
      <c r="A8" s="339" t="s">
        <v>377</v>
      </c>
      <c r="B8" s="339"/>
      <c r="C8" s="339"/>
      <c r="D8" s="339"/>
      <c r="E8" s="339"/>
      <c r="F8" s="339"/>
      <c r="G8" s="339"/>
      <c r="H8" s="339"/>
      <c r="I8" s="339"/>
      <c r="J8" s="339"/>
      <c r="K8" s="339"/>
    </row>
    <row r="10" spans="1:11" ht="14.65" customHeight="1" x14ac:dyDescent="0.2">
      <c r="A10" s="338" t="s">
        <v>378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</row>
    <row r="11" spans="1:11" x14ac:dyDescent="0.2">
      <c r="A11" s="338"/>
      <c r="B11" s="338"/>
      <c r="C11" s="338"/>
      <c r="D11" s="338"/>
      <c r="E11" s="338"/>
      <c r="F11" s="338"/>
      <c r="G11" s="338"/>
      <c r="H11" s="338"/>
      <c r="I11" s="338"/>
      <c r="J11" s="338"/>
      <c r="K11" s="338"/>
    </row>
    <row r="12" spans="1:11" x14ac:dyDescent="0.2">
      <c r="B12" s="187"/>
    </row>
    <row r="13" spans="1:11" ht="37.9" customHeight="1" x14ac:dyDescent="0.2">
      <c r="A13" s="340" t="s">
        <v>379</v>
      </c>
      <c r="B13" s="340"/>
      <c r="C13" s="189" t="s">
        <v>380</v>
      </c>
      <c r="D13" s="340" t="s">
        <v>381</v>
      </c>
      <c r="E13" s="340"/>
      <c r="F13" s="190" t="s">
        <v>382</v>
      </c>
      <c r="G13" s="188" t="s">
        <v>111</v>
      </c>
      <c r="H13" s="188" t="s">
        <v>383</v>
      </c>
      <c r="I13" s="188" t="s">
        <v>96</v>
      </c>
      <c r="J13" s="188" t="s">
        <v>384</v>
      </c>
      <c r="K13" s="188" t="s">
        <v>385</v>
      </c>
    </row>
    <row r="14" spans="1:11" ht="61.35" customHeight="1" x14ac:dyDescent="0.2">
      <c r="A14" s="341" t="s">
        <v>386</v>
      </c>
      <c r="B14" s="341"/>
      <c r="C14" s="192" t="s">
        <v>387</v>
      </c>
      <c r="D14" s="342" t="s">
        <v>388</v>
      </c>
      <c r="E14" s="342"/>
      <c r="F14" s="193" t="s">
        <v>389</v>
      </c>
      <c r="G14" s="194" t="s">
        <v>390</v>
      </c>
      <c r="H14" s="194" t="s">
        <v>391</v>
      </c>
      <c r="I14" s="280">
        <v>80000</v>
      </c>
      <c r="J14" s="280">
        <v>50000</v>
      </c>
      <c r="K14" s="280">
        <v>50000</v>
      </c>
    </row>
    <row r="15" spans="1:11" ht="21" customHeight="1" x14ac:dyDescent="0.2">
      <c r="A15" s="341"/>
      <c r="B15" s="341"/>
      <c r="C15" s="343" t="s">
        <v>392</v>
      </c>
      <c r="D15" s="345" t="s">
        <v>393</v>
      </c>
      <c r="E15" s="345"/>
      <c r="F15" s="346" t="s">
        <v>394</v>
      </c>
      <c r="G15" s="343" t="s">
        <v>97</v>
      </c>
      <c r="H15" s="343" t="s">
        <v>395</v>
      </c>
      <c r="I15" s="344">
        <v>50000</v>
      </c>
      <c r="J15" s="344">
        <v>50000</v>
      </c>
      <c r="K15" s="344">
        <v>30000</v>
      </c>
    </row>
    <row r="16" spans="1:11" x14ac:dyDescent="0.2">
      <c r="A16" s="341"/>
      <c r="B16" s="341"/>
      <c r="C16" s="343"/>
      <c r="D16" s="345"/>
      <c r="E16" s="345"/>
      <c r="F16" s="346"/>
      <c r="G16" s="343"/>
      <c r="H16" s="343"/>
      <c r="I16" s="344"/>
      <c r="J16" s="344"/>
      <c r="K16" s="344"/>
    </row>
    <row r="17" spans="1:11" ht="50.1" customHeight="1" x14ac:dyDescent="0.2">
      <c r="A17" s="341"/>
      <c r="B17" s="341"/>
      <c r="C17" s="343" t="s">
        <v>387</v>
      </c>
      <c r="D17" s="342" t="s">
        <v>396</v>
      </c>
      <c r="E17" s="342"/>
      <c r="F17" s="346" t="s">
        <v>397</v>
      </c>
      <c r="G17" s="343" t="s">
        <v>97</v>
      </c>
      <c r="H17" s="343" t="s">
        <v>398</v>
      </c>
      <c r="I17" s="344">
        <v>50000</v>
      </c>
      <c r="J17" s="344">
        <v>50000</v>
      </c>
      <c r="K17" s="344">
        <v>50000</v>
      </c>
    </row>
    <row r="18" spans="1:11" x14ac:dyDescent="0.2">
      <c r="A18" s="341"/>
      <c r="B18" s="341"/>
      <c r="C18" s="343"/>
      <c r="D18" s="342"/>
      <c r="E18" s="342"/>
      <c r="F18" s="346"/>
      <c r="G18" s="343"/>
      <c r="H18" s="343"/>
      <c r="I18" s="344"/>
      <c r="J18" s="344"/>
      <c r="K18" s="344"/>
    </row>
    <row r="19" spans="1:11" ht="30.2" customHeight="1" x14ac:dyDescent="0.2">
      <c r="A19" s="341"/>
      <c r="B19" s="341"/>
      <c r="C19" s="343" t="s">
        <v>399</v>
      </c>
      <c r="D19" s="342" t="s">
        <v>400</v>
      </c>
      <c r="E19" s="342"/>
      <c r="F19" s="346" t="s">
        <v>401</v>
      </c>
      <c r="G19" s="343" t="s">
        <v>97</v>
      </c>
      <c r="H19" s="343" t="s">
        <v>402</v>
      </c>
      <c r="I19" s="344">
        <v>80000</v>
      </c>
      <c r="J19" s="344">
        <v>80000</v>
      </c>
      <c r="K19" s="344">
        <v>80000</v>
      </c>
    </row>
    <row r="20" spans="1:11" ht="18.600000000000001" customHeight="1" x14ac:dyDescent="0.2">
      <c r="A20" s="341"/>
      <c r="B20" s="341"/>
      <c r="C20" s="343"/>
      <c r="D20" s="342"/>
      <c r="E20" s="342"/>
      <c r="F20" s="346"/>
      <c r="G20" s="343"/>
      <c r="H20" s="343"/>
      <c r="I20" s="344"/>
      <c r="J20" s="344"/>
      <c r="K20" s="344"/>
    </row>
    <row r="21" spans="1:11" ht="14.65" customHeight="1" x14ac:dyDescent="0.2">
      <c r="B21" s="347"/>
      <c r="C21" s="347"/>
      <c r="D21" s="348" t="s">
        <v>403</v>
      </c>
      <c r="E21" s="348"/>
      <c r="F21" s="348"/>
      <c r="G21" s="348"/>
      <c r="H21" s="348"/>
      <c r="I21" s="277">
        <f>I14+I15+I17+I19</f>
        <v>260000</v>
      </c>
      <c r="J21" s="277">
        <f>J14+J15+J17+J19</f>
        <v>230000</v>
      </c>
      <c r="K21" s="277">
        <f>K14+K15+K17+K19</f>
        <v>210000</v>
      </c>
    </row>
    <row r="22" spans="1:11" ht="37.9" customHeight="1" x14ac:dyDescent="0.2">
      <c r="A22" s="340" t="s">
        <v>379</v>
      </c>
      <c r="B22" s="340"/>
      <c r="C22" s="188" t="s">
        <v>380</v>
      </c>
      <c r="D22" s="340" t="s">
        <v>381</v>
      </c>
      <c r="E22" s="340"/>
      <c r="F22" s="190" t="s">
        <v>382</v>
      </c>
      <c r="G22" s="188" t="s">
        <v>111</v>
      </c>
      <c r="H22" s="188" t="s">
        <v>383</v>
      </c>
      <c r="I22" s="188" t="s">
        <v>96</v>
      </c>
      <c r="J22" s="188" t="s">
        <v>384</v>
      </c>
      <c r="K22" s="188" t="s">
        <v>385</v>
      </c>
    </row>
    <row r="23" spans="1:11" ht="43.9" customHeight="1" x14ac:dyDescent="0.2">
      <c r="A23" s="341" t="s">
        <v>404</v>
      </c>
      <c r="B23" s="341"/>
      <c r="C23" s="192" t="s">
        <v>405</v>
      </c>
      <c r="D23" s="342" t="s">
        <v>406</v>
      </c>
      <c r="E23" s="342"/>
      <c r="F23" s="193" t="s">
        <v>407</v>
      </c>
      <c r="G23" s="192" t="s">
        <v>408</v>
      </c>
      <c r="H23" s="192" t="s">
        <v>409</v>
      </c>
      <c r="I23" s="278">
        <v>2500000</v>
      </c>
      <c r="J23" s="278">
        <v>2000000</v>
      </c>
      <c r="K23" s="278">
        <v>1500000</v>
      </c>
    </row>
    <row r="24" spans="1:11" ht="24" customHeight="1" x14ac:dyDescent="0.2">
      <c r="A24" s="341"/>
      <c r="B24" s="341"/>
      <c r="C24" s="192" t="s">
        <v>410</v>
      </c>
      <c r="D24" s="342" t="s">
        <v>411</v>
      </c>
      <c r="E24" s="342"/>
      <c r="F24" s="193" t="s">
        <v>412</v>
      </c>
      <c r="G24" s="192" t="s">
        <v>413</v>
      </c>
      <c r="H24" s="192" t="s">
        <v>414</v>
      </c>
      <c r="I24" s="278">
        <v>700000</v>
      </c>
      <c r="J24" s="278">
        <v>300000</v>
      </c>
      <c r="K24" s="278">
        <v>150000</v>
      </c>
    </row>
    <row r="25" spans="1:11" ht="33.200000000000003" customHeight="1" x14ac:dyDescent="0.2">
      <c r="A25" s="341"/>
      <c r="B25" s="341"/>
      <c r="C25" s="192" t="s">
        <v>410</v>
      </c>
      <c r="D25" s="342" t="s">
        <v>415</v>
      </c>
      <c r="E25" s="342"/>
      <c r="F25" s="193" t="s">
        <v>416</v>
      </c>
      <c r="G25" s="192" t="s">
        <v>408</v>
      </c>
      <c r="H25" s="192" t="s">
        <v>417</v>
      </c>
      <c r="I25" s="278">
        <v>300000</v>
      </c>
      <c r="J25" s="278">
        <v>150000</v>
      </c>
      <c r="K25" s="278">
        <v>70000</v>
      </c>
    </row>
    <row r="26" spans="1:11" ht="34.35" customHeight="1" x14ac:dyDescent="0.2">
      <c r="A26" s="341"/>
      <c r="B26" s="341"/>
      <c r="C26" s="192" t="s">
        <v>410</v>
      </c>
      <c r="D26" s="342" t="s">
        <v>418</v>
      </c>
      <c r="E26" s="342"/>
      <c r="F26" s="193" t="s">
        <v>419</v>
      </c>
      <c r="G26" s="192" t="s">
        <v>408</v>
      </c>
      <c r="H26" s="192" t="s">
        <v>420</v>
      </c>
      <c r="I26" s="278">
        <v>100000</v>
      </c>
      <c r="J26" s="278">
        <v>100000</v>
      </c>
      <c r="K26" s="278">
        <v>100000</v>
      </c>
    </row>
    <row r="27" spans="1:11" ht="40.9" customHeight="1" x14ac:dyDescent="0.2">
      <c r="A27" s="341"/>
      <c r="B27" s="341"/>
      <c r="C27" s="192" t="s">
        <v>410</v>
      </c>
      <c r="D27" s="342" t="s">
        <v>421</v>
      </c>
      <c r="E27" s="342"/>
      <c r="F27" s="193" t="s">
        <v>422</v>
      </c>
      <c r="G27" s="192" t="s">
        <v>408</v>
      </c>
      <c r="H27" s="192" t="s">
        <v>423</v>
      </c>
      <c r="I27" s="278">
        <v>250000</v>
      </c>
      <c r="J27" s="278">
        <v>100000</v>
      </c>
      <c r="K27" s="278">
        <v>100000</v>
      </c>
    </row>
    <row r="28" spans="1:11" ht="31.9" customHeight="1" x14ac:dyDescent="0.2">
      <c r="A28" s="341"/>
      <c r="B28" s="341"/>
      <c r="C28" s="192" t="s">
        <v>410</v>
      </c>
      <c r="D28" s="342" t="s">
        <v>424</v>
      </c>
      <c r="E28" s="342"/>
      <c r="F28" s="193" t="s">
        <v>425</v>
      </c>
      <c r="G28" s="192" t="s">
        <v>408</v>
      </c>
      <c r="H28" s="192" t="s">
        <v>426</v>
      </c>
      <c r="I28" s="278">
        <v>400000</v>
      </c>
      <c r="J28" s="278">
        <v>200000</v>
      </c>
      <c r="K28" s="278">
        <v>200000</v>
      </c>
    </row>
    <row r="29" spans="1:11" ht="29.45" customHeight="1" x14ac:dyDescent="0.2">
      <c r="A29" s="341"/>
      <c r="B29" s="341"/>
      <c r="C29" s="192" t="s">
        <v>410</v>
      </c>
      <c r="D29" s="342" t="s">
        <v>427</v>
      </c>
      <c r="E29" s="342"/>
      <c r="F29" s="193" t="s">
        <v>428</v>
      </c>
      <c r="G29" s="192" t="s">
        <v>408</v>
      </c>
      <c r="H29" s="192" t="s">
        <v>429</v>
      </c>
      <c r="I29" s="278">
        <v>400000</v>
      </c>
      <c r="J29" s="278">
        <v>100000</v>
      </c>
      <c r="K29" s="278">
        <v>100000</v>
      </c>
    </row>
    <row r="30" spans="1:11" ht="34.9" customHeight="1" x14ac:dyDescent="0.2">
      <c r="A30" s="341"/>
      <c r="B30" s="341"/>
      <c r="C30" s="192" t="s">
        <v>430</v>
      </c>
      <c r="D30" s="342" t="s">
        <v>431</v>
      </c>
      <c r="E30" s="342"/>
      <c r="F30" s="193" t="s">
        <v>432</v>
      </c>
      <c r="G30" s="192" t="s">
        <v>413</v>
      </c>
      <c r="H30" s="192" t="s">
        <v>433</v>
      </c>
      <c r="I30" s="278">
        <v>60000</v>
      </c>
      <c r="J30" s="278">
        <v>50000</v>
      </c>
      <c r="K30" s="278">
        <v>50000</v>
      </c>
    </row>
    <row r="31" spans="1:11" ht="26.45" customHeight="1" x14ac:dyDescent="0.2">
      <c r="A31" s="341"/>
      <c r="B31" s="341"/>
      <c r="C31" s="192" t="s">
        <v>410</v>
      </c>
      <c r="D31" s="342" t="s">
        <v>434</v>
      </c>
      <c r="E31" s="342"/>
      <c r="F31" s="193" t="s">
        <v>435</v>
      </c>
      <c r="G31" s="192" t="s">
        <v>413</v>
      </c>
      <c r="H31" s="192" t="s">
        <v>436</v>
      </c>
      <c r="I31" s="278">
        <v>200000</v>
      </c>
      <c r="J31" s="278">
        <v>100000</v>
      </c>
      <c r="K31" s="278">
        <v>80000</v>
      </c>
    </row>
    <row r="32" spans="1:11" ht="26.45" customHeight="1" x14ac:dyDescent="0.2">
      <c r="A32" s="341"/>
      <c r="B32" s="341"/>
      <c r="C32" s="192" t="s">
        <v>410</v>
      </c>
      <c r="D32" s="342" t="s">
        <v>437</v>
      </c>
      <c r="E32" s="342"/>
      <c r="F32" s="193" t="s">
        <v>438</v>
      </c>
      <c r="G32" s="192" t="s">
        <v>413</v>
      </c>
      <c r="H32" s="192" t="s">
        <v>439</v>
      </c>
      <c r="I32" s="278">
        <v>250000</v>
      </c>
      <c r="J32" s="278">
        <v>150000</v>
      </c>
      <c r="K32" s="278">
        <v>50000</v>
      </c>
    </row>
    <row r="33" spans="1:11" ht="39.75" customHeight="1" x14ac:dyDescent="0.2">
      <c r="A33" s="341"/>
      <c r="B33" s="341"/>
      <c r="C33" s="192" t="s">
        <v>410</v>
      </c>
      <c r="D33" s="342" t="s">
        <v>440</v>
      </c>
      <c r="E33" s="342"/>
      <c r="F33" s="193" t="s">
        <v>441</v>
      </c>
      <c r="G33" s="192" t="s">
        <v>442</v>
      </c>
      <c r="H33" s="192" t="s">
        <v>443</v>
      </c>
      <c r="I33" s="278">
        <v>500000</v>
      </c>
      <c r="J33" s="278">
        <v>300000</v>
      </c>
      <c r="K33" s="278">
        <v>100000</v>
      </c>
    </row>
    <row r="34" spans="1:11" ht="39.75" customHeight="1" x14ac:dyDescent="0.2">
      <c r="A34" s="340" t="s">
        <v>379</v>
      </c>
      <c r="B34" s="340"/>
      <c r="C34" s="188" t="s">
        <v>380</v>
      </c>
      <c r="D34" s="340" t="s">
        <v>381</v>
      </c>
      <c r="E34" s="340"/>
      <c r="F34" s="190" t="s">
        <v>382</v>
      </c>
      <c r="G34" s="188" t="s">
        <v>111</v>
      </c>
      <c r="H34" s="188" t="s">
        <v>383</v>
      </c>
      <c r="I34" s="188" t="s">
        <v>96</v>
      </c>
      <c r="J34" s="188" t="s">
        <v>384</v>
      </c>
      <c r="K34" s="188" t="s">
        <v>385</v>
      </c>
    </row>
    <row r="35" spans="1:11" ht="36.200000000000003" customHeight="1" x14ac:dyDescent="0.2">
      <c r="A35" s="341" t="s">
        <v>404</v>
      </c>
      <c r="B35" s="341"/>
      <c r="C35" s="192" t="s">
        <v>410</v>
      </c>
      <c r="D35" s="342" t="s">
        <v>444</v>
      </c>
      <c r="E35" s="342"/>
      <c r="F35" s="193" t="s">
        <v>445</v>
      </c>
      <c r="G35" s="192" t="s">
        <v>446</v>
      </c>
      <c r="H35" s="192" t="s">
        <v>447</v>
      </c>
      <c r="I35" s="278">
        <v>70000</v>
      </c>
      <c r="J35" s="278">
        <v>50000</v>
      </c>
      <c r="K35" s="278">
        <v>20000</v>
      </c>
    </row>
    <row r="36" spans="1:11" ht="24" customHeight="1" x14ac:dyDescent="0.2">
      <c r="A36" s="341"/>
      <c r="B36" s="341"/>
      <c r="C36" s="192" t="s">
        <v>410</v>
      </c>
      <c r="D36" s="342" t="s">
        <v>448</v>
      </c>
      <c r="E36" s="342"/>
      <c r="F36" s="193" t="s">
        <v>449</v>
      </c>
      <c r="G36" s="192" t="s">
        <v>450</v>
      </c>
      <c r="H36" s="192" t="s">
        <v>451</v>
      </c>
      <c r="I36" s="278">
        <v>200000</v>
      </c>
      <c r="J36" s="278">
        <v>150000</v>
      </c>
      <c r="K36" s="278">
        <v>100000</v>
      </c>
    </row>
    <row r="37" spans="1:11" ht="37.9" customHeight="1" x14ac:dyDescent="0.2">
      <c r="A37" s="341"/>
      <c r="B37" s="341"/>
      <c r="C37" s="194" t="s">
        <v>430</v>
      </c>
      <c r="D37" s="345" t="s">
        <v>452</v>
      </c>
      <c r="E37" s="345"/>
      <c r="F37" s="195" t="s">
        <v>453</v>
      </c>
      <c r="G37" s="194" t="s">
        <v>413</v>
      </c>
      <c r="H37" s="194" t="s">
        <v>454</v>
      </c>
      <c r="I37" s="279">
        <v>80000</v>
      </c>
      <c r="J37" s="279">
        <v>50000</v>
      </c>
      <c r="K37" s="279">
        <v>50000</v>
      </c>
    </row>
    <row r="38" spans="1:11" ht="48.75" customHeight="1" x14ac:dyDescent="0.2">
      <c r="A38" s="341"/>
      <c r="B38" s="341"/>
      <c r="C38" s="194" t="s">
        <v>392</v>
      </c>
      <c r="D38" s="345" t="s">
        <v>455</v>
      </c>
      <c r="E38" s="345"/>
      <c r="F38" s="195" t="s">
        <v>456</v>
      </c>
      <c r="G38" s="194" t="s">
        <v>457</v>
      </c>
      <c r="H38" s="194" t="s">
        <v>458</v>
      </c>
      <c r="I38" s="279">
        <v>100000</v>
      </c>
      <c r="J38" s="279">
        <v>80000</v>
      </c>
      <c r="K38" s="279">
        <v>20000</v>
      </c>
    </row>
    <row r="39" spans="1:11" x14ac:dyDescent="0.2">
      <c r="A39" s="341"/>
      <c r="B39" s="341"/>
      <c r="C39" s="194"/>
      <c r="D39" s="350" t="s">
        <v>459</v>
      </c>
      <c r="E39" s="350"/>
      <c r="F39" s="196"/>
      <c r="G39" s="191"/>
      <c r="H39" s="191"/>
      <c r="I39" s="277">
        <f>I23+I24+I25+I26+I27+I28+I29+I30+I31+I32+I33+I35+I36+I37+I38</f>
        <v>6110000</v>
      </c>
      <c r="J39" s="277">
        <f>J23+J24+J25+J26+J27+J28+J29+J30+J31+J32+J33+J35+J36+J37+J38</f>
        <v>3880000</v>
      </c>
      <c r="K39" s="277">
        <f>K23+K24+K25+K26+K27+K28+K29+K30+K31+K32+K33+K35+K36+K37+K38</f>
        <v>2690000</v>
      </c>
    </row>
    <row r="41" spans="1:11" x14ac:dyDescent="0.2">
      <c r="A41" s="339" t="s">
        <v>460</v>
      </c>
      <c r="B41" s="339"/>
      <c r="C41" s="339"/>
      <c r="D41" s="339"/>
      <c r="E41" s="339"/>
      <c r="F41" s="339"/>
      <c r="G41" s="339"/>
      <c r="H41" s="339"/>
      <c r="I41" s="339"/>
      <c r="J41" s="339"/>
      <c r="K41" s="339"/>
    </row>
    <row r="42" spans="1:11" ht="14.65" customHeight="1" x14ac:dyDescent="0.2">
      <c r="A42" s="349" t="s">
        <v>461</v>
      </c>
      <c r="B42" s="349"/>
      <c r="C42" s="349"/>
      <c r="D42" s="349"/>
      <c r="E42" s="349"/>
      <c r="F42" s="349"/>
      <c r="G42" s="349"/>
      <c r="H42" s="349"/>
      <c r="I42" s="349"/>
      <c r="J42" s="349"/>
      <c r="K42" s="349"/>
    </row>
    <row r="43" spans="1:11" x14ac:dyDescent="0.2">
      <c r="A43" s="349"/>
      <c r="B43" s="349"/>
      <c r="C43" s="349"/>
      <c r="D43" s="349"/>
      <c r="E43" s="349"/>
      <c r="F43" s="349"/>
      <c r="G43" s="349"/>
      <c r="H43" s="349"/>
      <c r="I43" s="349"/>
      <c r="J43" s="349"/>
      <c r="K43" s="349"/>
    </row>
    <row r="44" spans="1:11" x14ac:dyDescent="0.2">
      <c r="B44" s="197"/>
      <c r="C44" s="197"/>
      <c r="D44" s="197"/>
      <c r="E44" s="197"/>
      <c r="F44" s="197"/>
      <c r="G44" s="197"/>
      <c r="H44" s="197"/>
      <c r="I44" s="197"/>
      <c r="J44" s="197"/>
      <c r="K44" s="197"/>
    </row>
    <row r="45" spans="1:11" x14ac:dyDescent="0.2">
      <c r="B45" s="197"/>
      <c r="C45" s="197"/>
      <c r="D45" s="197"/>
      <c r="E45" s="197"/>
      <c r="F45" s="197"/>
      <c r="G45" s="197"/>
      <c r="H45" s="197"/>
      <c r="I45" s="197"/>
      <c r="J45" s="197"/>
      <c r="K45" s="197"/>
    </row>
    <row r="46" spans="1:11" x14ac:dyDescent="0.2">
      <c r="B46" s="338"/>
      <c r="C46" s="338"/>
      <c r="D46" s="338"/>
      <c r="E46" s="338"/>
      <c r="F46" s="197"/>
      <c r="G46" s="197"/>
      <c r="H46" s="197"/>
      <c r="I46" s="197"/>
      <c r="J46" s="197"/>
      <c r="K46" s="197"/>
    </row>
    <row r="47" spans="1:11" x14ac:dyDescent="0.2">
      <c r="B47" s="336" t="s">
        <v>553</v>
      </c>
      <c r="C47" s="336"/>
      <c r="D47" s="336"/>
      <c r="E47" s="336"/>
      <c r="F47" s="197"/>
      <c r="G47" s="197"/>
      <c r="H47" s="197"/>
      <c r="I47" s="197"/>
      <c r="J47" s="197"/>
      <c r="K47" s="197"/>
    </row>
    <row r="48" spans="1:11" x14ac:dyDescent="0.2">
      <c r="B48" s="336" t="s">
        <v>554</v>
      </c>
      <c r="C48" s="336"/>
      <c r="D48" s="336"/>
      <c r="E48" s="336"/>
      <c r="F48" s="197"/>
      <c r="G48" s="197"/>
      <c r="H48" s="197"/>
      <c r="I48" s="197"/>
      <c r="J48" s="197"/>
      <c r="K48" s="197"/>
    </row>
    <row r="49" spans="2:11" x14ac:dyDescent="0.2">
      <c r="B49" s="337" t="s">
        <v>374</v>
      </c>
      <c r="C49" s="337"/>
      <c r="D49" s="337"/>
      <c r="E49" s="337"/>
    </row>
    <row r="50" spans="2:11" x14ac:dyDescent="0.2">
      <c r="B50" s="337" t="s">
        <v>555</v>
      </c>
      <c r="C50" s="337"/>
      <c r="D50" s="337"/>
      <c r="E50" s="337"/>
    </row>
    <row r="51" spans="2:11" x14ac:dyDescent="0.2">
      <c r="B51" s="200"/>
      <c r="C51" s="200"/>
      <c r="D51" s="200"/>
      <c r="E51" s="200"/>
    </row>
    <row r="52" spans="2:11" x14ac:dyDescent="0.2">
      <c r="B52" s="351" t="s">
        <v>462</v>
      </c>
      <c r="C52" s="351"/>
      <c r="D52" s="351"/>
      <c r="E52" s="351"/>
      <c r="F52" s="198"/>
      <c r="J52" s="186"/>
      <c r="K52" s="186"/>
    </row>
    <row r="53" spans="2:11" x14ac:dyDescent="0.2">
      <c r="B53" s="351" t="s">
        <v>463</v>
      </c>
      <c r="C53" s="351"/>
      <c r="D53" s="351"/>
      <c r="E53" s="351"/>
      <c r="F53" s="198"/>
      <c r="J53" s="186"/>
      <c r="K53" s="186"/>
    </row>
    <row r="54" spans="2:11" ht="14.65" customHeight="1" x14ac:dyDescent="0.2">
      <c r="B54" s="351" t="s">
        <v>464</v>
      </c>
      <c r="C54" s="351"/>
      <c r="D54" s="351"/>
      <c r="E54" s="351"/>
      <c r="F54" s="198"/>
    </row>
    <row r="56" spans="2:11" x14ac:dyDescent="0.2">
      <c r="I56" s="339" t="s">
        <v>556</v>
      </c>
      <c r="J56" s="339"/>
      <c r="K56" s="339"/>
    </row>
    <row r="57" spans="2:11" ht="14.65" customHeight="1" x14ac:dyDescent="0.2">
      <c r="I57" s="339" t="s">
        <v>465</v>
      </c>
      <c r="J57" s="339"/>
      <c r="K57" s="339"/>
    </row>
  </sheetData>
  <sheetProtection selectLockedCells="1" selectUnlockedCells="1"/>
  <mergeCells count="68">
    <mergeCell ref="I56:K56"/>
    <mergeCell ref="I57:K57"/>
    <mergeCell ref="D39:E39"/>
    <mergeCell ref="A41:K41"/>
    <mergeCell ref="B48:E48"/>
    <mergeCell ref="B49:E49"/>
    <mergeCell ref="B46:E46"/>
    <mergeCell ref="B52:E52"/>
    <mergeCell ref="B53:E53"/>
    <mergeCell ref="B54:E54"/>
    <mergeCell ref="A42:K43"/>
    <mergeCell ref="D38:E38"/>
    <mergeCell ref="A34:B34"/>
    <mergeCell ref="D34:E34"/>
    <mergeCell ref="A35:B39"/>
    <mergeCell ref="D35:E35"/>
    <mergeCell ref="D32:E32"/>
    <mergeCell ref="D37:E37"/>
    <mergeCell ref="D33:E33"/>
    <mergeCell ref="D36:E36"/>
    <mergeCell ref="D30:E30"/>
    <mergeCell ref="D31:E31"/>
    <mergeCell ref="D28:E28"/>
    <mergeCell ref="D29:E29"/>
    <mergeCell ref="D26:E26"/>
    <mergeCell ref="D27:E27"/>
    <mergeCell ref="D24:E24"/>
    <mergeCell ref="D25:E25"/>
    <mergeCell ref="A22:B22"/>
    <mergeCell ref="D22:E22"/>
    <mergeCell ref="A23:B33"/>
    <mergeCell ref="D23:E23"/>
    <mergeCell ref="K19:K20"/>
    <mergeCell ref="B21:C21"/>
    <mergeCell ref="D21:H21"/>
    <mergeCell ref="C19:C20"/>
    <mergeCell ref="D19:E20"/>
    <mergeCell ref="F19:F20"/>
    <mergeCell ref="G19:G20"/>
    <mergeCell ref="H19:H20"/>
    <mergeCell ref="I19:I20"/>
    <mergeCell ref="J19:J20"/>
    <mergeCell ref="K15:K16"/>
    <mergeCell ref="C17:C18"/>
    <mergeCell ref="D17:E18"/>
    <mergeCell ref="F17:F18"/>
    <mergeCell ref="G17:G18"/>
    <mergeCell ref="H17:H18"/>
    <mergeCell ref="C15:C16"/>
    <mergeCell ref="J17:J18"/>
    <mergeCell ref="K17:K18"/>
    <mergeCell ref="D15:E16"/>
    <mergeCell ref="I15:I16"/>
    <mergeCell ref="J15:J16"/>
    <mergeCell ref="I17:I18"/>
    <mergeCell ref="F15:F16"/>
    <mergeCell ref="G15:G16"/>
    <mergeCell ref="H15:H16"/>
    <mergeCell ref="B47:E47"/>
    <mergeCell ref="B50:E50"/>
    <mergeCell ref="A1:K3"/>
    <mergeCell ref="A5:K6"/>
    <mergeCell ref="A8:K8"/>
    <mergeCell ref="A10:K11"/>
    <mergeCell ref="A13:B13"/>
    <mergeCell ref="D13:E13"/>
    <mergeCell ref="A14:B20"/>
    <mergeCell ref="D14:E14"/>
  </mergeCells>
  <printOptions horizontalCentered="1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Roman,Normalni"&amp;12&amp;A</oddHeader>
    <oddFooter>&amp;C&amp;"Times New Roman,Normalni"&amp;12Stranica &amp;P</oddFooter>
  </headerFooter>
  <rowBreaks count="2" manualBreakCount="2">
    <brk id="21" max="16383" man="1"/>
    <brk id="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9" zoomScaleNormal="100" workbookViewId="0">
      <selection activeCell="H38" sqref="H38"/>
    </sheetView>
  </sheetViews>
  <sheetFormatPr defaultColWidth="11.5703125" defaultRowHeight="12.75" x14ac:dyDescent="0.2"/>
  <cols>
    <col min="1" max="1" width="10.28515625" customWidth="1"/>
    <col min="2" max="2" width="63.5703125" customWidth="1"/>
    <col min="3" max="3" width="12.7109375" customWidth="1"/>
    <col min="4" max="4" width="18.140625" bestFit="1" customWidth="1"/>
    <col min="5" max="5" width="13.7109375" customWidth="1"/>
  </cols>
  <sheetData>
    <row r="1" spans="1:8" x14ac:dyDescent="0.2">
      <c r="A1" s="352" t="s">
        <v>466</v>
      </c>
      <c r="B1" s="352"/>
      <c r="C1" s="352"/>
      <c r="D1" s="352"/>
      <c r="E1" s="352"/>
      <c r="F1" s="199"/>
      <c r="G1" s="199"/>
      <c r="H1" s="199"/>
    </row>
    <row r="2" spans="1:8" ht="15" x14ac:dyDescent="0.25">
      <c r="A2" s="203" t="s">
        <v>95</v>
      </c>
      <c r="B2" s="204"/>
      <c r="C2" s="295" t="s">
        <v>593</v>
      </c>
      <c r="D2" s="306" t="s">
        <v>586</v>
      </c>
      <c r="E2" s="305" t="s">
        <v>591</v>
      </c>
      <c r="F2" s="3"/>
      <c r="G2" s="3"/>
      <c r="H2" s="3"/>
    </row>
    <row r="3" spans="1:8" ht="15" x14ac:dyDescent="0.25">
      <c r="A3" s="298" t="s">
        <v>467</v>
      </c>
      <c r="B3" s="299" t="s">
        <v>468</v>
      </c>
      <c r="C3" s="300">
        <f>C4</f>
        <v>1678246</v>
      </c>
      <c r="D3" s="300">
        <f>E3-C3</f>
        <v>-167546</v>
      </c>
      <c r="E3" s="300">
        <f>E4</f>
        <v>1510700</v>
      </c>
      <c r="F3" s="3"/>
      <c r="G3" s="3"/>
      <c r="H3" s="3"/>
    </row>
    <row r="4" spans="1:8" ht="15" x14ac:dyDescent="0.25">
      <c r="A4" s="302" t="s">
        <v>469</v>
      </c>
      <c r="B4" s="303" t="s">
        <v>470</v>
      </c>
      <c r="C4" s="304">
        <f>C5+C6</f>
        <v>1678246</v>
      </c>
      <c r="D4" s="304">
        <f t="shared" ref="D4:D55" si="0">E4-C4</f>
        <v>-167546</v>
      </c>
      <c r="E4" s="304">
        <f>E5+E6</f>
        <v>1510700</v>
      </c>
      <c r="F4" s="3"/>
      <c r="G4" s="3"/>
      <c r="H4" s="3"/>
    </row>
    <row r="5" spans="1:8" ht="15" x14ac:dyDescent="0.25">
      <c r="A5" s="207" t="s">
        <v>144</v>
      </c>
      <c r="B5" s="208" t="s">
        <v>471</v>
      </c>
      <c r="C5" s="297">
        <f>'Posebni dio'!N13+'Posebni dio'!N20+'Posebni dio'!N27+'Posebni dio'!N34+'Posebni dio'!N39+'Posebni dio'!N44+'Posebni dio'!N193+'Posebni dio'!N198+'Posebni dio'!N203+'Posebni dio'!N208+'Posebni dio'!N213+'Posebni dio'!N218+'Posebni dio'!N229+'Posebni dio'!N234</f>
        <v>336000</v>
      </c>
      <c r="D5" s="297">
        <f t="shared" si="0"/>
        <v>12500</v>
      </c>
      <c r="E5" s="297">
        <f>'Posebni dio'!P13+'Posebni dio'!P20+'Posebni dio'!P27+'Posebni dio'!P34+'Posebni dio'!P39+'Posebni dio'!P44+'Posebni dio'!P193+'Posebni dio'!P198+'Posebni dio'!P203+'Posebni dio'!P208+'Posebni dio'!P213+'Posebni dio'!P218+'Posebni dio'!P223+'Posebni dio'!P229+'Posebni dio'!P234</f>
        <v>348500</v>
      </c>
      <c r="F5" s="3"/>
      <c r="G5" s="3"/>
      <c r="H5" s="3"/>
    </row>
    <row r="6" spans="1:8" ht="15" x14ac:dyDescent="0.25">
      <c r="A6" s="207" t="s">
        <v>472</v>
      </c>
      <c r="B6" s="208" t="s">
        <v>473</v>
      </c>
      <c r="C6" s="297">
        <f>'Posebni dio'!N52+'Posebni dio'!N60+'Posebni dio'!N67+'Posebni dio'!N77+'Posebni dio'!N83+'Posebni dio'!N89+'Posebni dio'!N94+'Posebni dio'!N99+'Posebni dio'!N104+'Posebni dio'!N111+'Posebni dio'!N116+'Posebni dio'!N126+'Posebni dio'!N132+'Posebni dio'!N137+'Posebni dio'!N142+'Posebni dio'!N157+'Posebni dio'!N162+'Posebni dio'!N167+'Posebni dio'!N172+'Posebni dio'!N177+'Posebni dio'!N182+'Posebni dio'!N188</f>
        <v>1342246</v>
      </c>
      <c r="D6" s="297">
        <f t="shared" si="0"/>
        <v>-180046</v>
      </c>
      <c r="E6" s="297">
        <f>'Posebni dio'!P52+'Posebni dio'!P60+'Posebni dio'!P67+'Posebni dio'!P77+'Posebni dio'!P83+'Posebni dio'!P89+'Posebni dio'!P94+'Posebni dio'!P99+'Posebni dio'!P104+'Posebni dio'!P111+'Posebni dio'!P116+'Posebni dio'!P121+'Posebni dio'!P126+'Posebni dio'!P132+'Posebni dio'!P137+'Posebni dio'!P142+'Posebni dio'!P152+'Posebni dio'!P157+'Posebni dio'!P162+'Posebni dio'!P167+'Posebni dio'!P172+'Posebni dio'!P177+'Posebni dio'!P182+'Posebni dio'!P188+'Posebni dio'!P245+15000</f>
        <v>1162200</v>
      </c>
      <c r="F6" s="3"/>
      <c r="G6" s="3"/>
      <c r="H6" s="3"/>
    </row>
    <row r="7" spans="1:8" ht="15" x14ac:dyDescent="0.25">
      <c r="A7" s="298" t="s">
        <v>474</v>
      </c>
      <c r="B7" s="299" t="s">
        <v>475</v>
      </c>
      <c r="C7" s="300">
        <f>C8+C10</f>
        <v>20000</v>
      </c>
      <c r="D7" s="300">
        <f t="shared" si="0"/>
        <v>0</v>
      </c>
      <c r="E7" s="300">
        <f>E8+E10</f>
        <v>20000</v>
      </c>
      <c r="F7" s="3"/>
      <c r="G7" s="3"/>
      <c r="H7" s="3"/>
    </row>
    <row r="8" spans="1:8" ht="15" x14ac:dyDescent="0.25">
      <c r="A8" s="302" t="s">
        <v>476</v>
      </c>
      <c r="B8" s="303" t="s">
        <v>477</v>
      </c>
      <c r="C8" s="304">
        <f>C9</f>
        <v>15000</v>
      </c>
      <c r="D8" s="304">
        <f t="shared" si="0"/>
        <v>0</v>
      </c>
      <c r="E8" s="304">
        <f>E9</f>
        <v>15000</v>
      </c>
      <c r="F8" s="3"/>
      <c r="G8" s="3"/>
      <c r="H8" s="3"/>
    </row>
    <row r="9" spans="1:8" ht="15" x14ac:dyDescent="0.25">
      <c r="A9" s="207" t="s">
        <v>478</v>
      </c>
      <c r="B9" s="208" t="s">
        <v>477</v>
      </c>
      <c r="C9" s="297">
        <f>'Posebni dio'!N313</f>
        <v>15000</v>
      </c>
      <c r="D9" s="297">
        <f t="shared" si="0"/>
        <v>0</v>
      </c>
      <c r="E9" s="297">
        <f>'Posebni dio'!P313</f>
        <v>15000</v>
      </c>
      <c r="F9" s="3"/>
      <c r="G9" s="3"/>
      <c r="H9" s="3"/>
    </row>
    <row r="10" spans="1:8" ht="15" x14ac:dyDescent="0.25">
      <c r="A10" s="205" t="s">
        <v>479</v>
      </c>
      <c r="B10" s="206" t="s">
        <v>480</v>
      </c>
      <c r="C10" s="296">
        <f>C11</f>
        <v>5000</v>
      </c>
      <c r="D10" s="296">
        <f t="shared" si="0"/>
        <v>0</v>
      </c>
      <c r="E10" s="296">
        <f>E11</f>
        <v>5000</v>
      </c>
      <c r="F10" s="3"/>
      <c r="G10" s="3"/>
      <c r="H10" s="3"/>
    </row>
    <row r="11" spans="1:8" ht="15" x14ac:dyDescent="0.25">
      <c r="A11" s="207" t="s">
        <v>481</v>
      </c>
      <c r="B11" s="208" t="s">
        <v>482</v>
      </c>
      <c r="C11" s="297">
        <f>'Posebni dio'!N318</f>
        <v>5000</v>
      </c>
      <c r="D11" s="297">
        <f t="shared" si="0"/>
        <v>0</v>
      </c>
      <c r="E11" s="297">
        <f>'Posebni dio'!P318</f>
        <v>5000</v>
      </c>
      <c r="F11" s="3"/>
      <c r="G11" s="3"/>
      <c r="H11" s="3"/>
    </row>
    <row r="12" spans="1:8" ht="15" x14ac:dyDescent="0.25">
      <c r="A12" s="298" t="s">
        <v>483</v>
      </c>
      <c r="B12" s="299" t="s">
        <v>484</v>
      </c>
      <c r="C12" s="300">
        <f>C13+C15+C19+C17</f>
        <v>3385000</v>
      </c>
      <c r="D12" s="300">
        <f t="shared" si="0"/>
        <v>-1270000</v>
      </c>
      <c r="E12" s="300">
        <f>E13+E15+E17+E19</f>
        <v>2115000</v>
      </c>
      <c r="F12" s="3"/>
      <c r="G12" s="3"/>
      <c r="H12" s="3"/>
    </row>
    <row r="13" spans="1:8" ht="15" x14ac:dyDescent="0.25">
      <c r="A13" s="302" t="s">
        <v>485</v>
      </c>
      <c r="B13" s="303" t="s">
        <v>486</v>
      </c>
      <c r="C13" s="304">
        <f>C14</f>
        <v>95000</v>
      </c>
      <c r="D13" s="304">
        <f t="shared" si="0"/>
        <v>-80000</v>
      </c>
      <c r="E13" s="304">
        <f>E14</f>
        <v>15000</v>
      </c>
      <c r="F13" s="3"/>
      <c r="G13" s="3"/>
      <c r="H13" s="3"/>
    </row>
    <row r="14" spans="1:8" ht="15" x14ac:dyDescent="0.25">
      <c r="A14" s="207" t="s">
        <v>487</v>
      </c>
      <c r="B14" s="208" t="s">
        <v>488</v>
      </c>
      <c r="C14" s="297">
        <f>'Posebni dio'!N240+'Posebni dio'!N420</f>
        <v>95000</v>
      </c>
      <c r="D14" s="297">
        <f t="shared" si="0"/>
        <v>-80000</v>
      </c>
      <c r="E14" s="297">
        <f>'Posebni dio'!P240+'Posebni dio'!P420</f>
        <v>15000</v>
      </c>
      <c r="F14" s="3"/>
      <c r="G14" s="3"/>
      <c r="H14" s="3"/>
    </row>
    <row r="15" spans="1:8" ht="15" x14ac:dyDescent="0.25">
      <c r="A15" s="302" t="s">
        <v>489</v>
      </c>
      <c r="B15" s="303" t="s">
        <v>490</v>
      </c>
      <c r="C15" s="304">
        <f>C16</f>
        <v>2750000</v>
      </c>
      <c r="D15" s="304">
        <f t="shared" si="0"/>
        <v>-850000</v>
      </c>
      <c r="E15" s="304">
        <f>E16</f>
        <v>1900000</v>
      </c>
      <c r="F15" s="3"/>
      <c r="G15" s="3"/>
      <c r="H15" s="3"/>
    </row>
    <row r="16" spans="1:8" ht="15" x14ac:dyDescent="0.25">
      <c r="A16" s="207" t="s">
        <v>491</v>
      </c>
      <c r="B16" s="208" t="s">
        <v>492</v>
      </c>
      <c r="C16" s="297">
        <f>'Posebni dio'!N329+'Posebni dio'!N349</f>
        <v>2750000</v>
      </c>
      <c r="D16" s="297">
        <f t="shared" si="0"/>
        <v>-850000</v>
      </c>
      <c r="E16" s="297">
        <f>'Posebni dio'!P329+'Posebni dio'!P349</f>
        <v>1900000</v>
      </c>
      <c r="F16" s="3"/>
      <c r="G16" s="3"/>
      <c r="H16" s="3"/>
    </row>
    <row r="17" spans="1:8" ht="15" x14ac:dyDescent="0.25">
      <c r="A17" s="302" t="s">
        <v>493</v>
      </c>
      <c r="B17" s="303" t="s">
        <v>494</v>
      </c>
      <c r="C17" s="304">
        <f>C18</f>
        <v>280000</v>
      </c>
      <c r="D17" s="304">
        <f t="shared" si="0"/>
        <v>-280000</v>
      </c>
      <c r="E17" s="304"/>
      <c r="F17" s="3"/>
      <c r="G17" s="3"/>
      <c r="H17" s="3"/>
    </row>
    <row r="18" spans="1:8" ht="15" x14ac:dyDescent="0.25">
      <c r="A18" s="207" t="s">
        <v>495</v>
      </c>
      <c r="B18" s="208" t="s">
        <v>496</v>
      </c>
      <c r="C18" s="297">
        <f>'Posebni dio'!N389+'Posebni dio'!N394</f>
        <v>280000</v>
      </c>
      <c r="D18" s="297">
        <f t="shared" si="0"/>
        <v>-280000</v>
      </c>
      <c r="E18" s="297">
        <f>0</f>
        <v>0</v>
      </c>
      <c r="F18" s="3"/>
      <c r="G18" s="3"/>
      <c r="H18" s="3"/>
    </row>
    <row r="19" spans="1:8" ht="15" x14ac:dyDescent="0.25">
      <c r="A19" s="302" t="s">
        <v>497</v>
      </c>
      <c r="B19" s="303" t="s">
        <v>498</v>
      </c>
      <c r="C19" s="304">
        <f>'Posebni dio'!N364+'Posebni dio'!N369</f>
        <v>260000</v>
      </c>
      <c r="D19" s="304">
        <f t="shared" si="0"/>
        <v>-60000</v>
      </c>
      <c r="E19" s="304">
        <f>E20</f>
        <v>200000</v>
      </c>
      <c r="F19" s="3"/>
      <c r="G19" s="3"/>
      <c r="H19" s="3"/>
    </row>
    <row r="20" spans="1:8" ht="15" x14ac:dyDescent="0.25">
      <c r="A20" s="207" t="s">
        <v>499</v>
      </c>
      <c r="B20" s="208" t="s">
        <v>498</v>
      </c>
      <c r="C20" s="297">
        <f>'Posebni dio'!N364+'Posebni dio'!N369</f>
        <v>260000</v>
      </c>
      <c r="D20" s="297">
        <f t="shared" si="0"/>
        <v>-60000</v>
      </c>
      <c r="E20" s="297">
        <f>'Posebni dio'!P364+'Posebni dio'!P369</f>
        <v>200000</v>
      </c>
      <c r="F20" s="3"/>
      <c r="G20" s="3"/>
      <c r="H20" s="3"/>
    </row>
    <row r="21" spans="1:8" ht="15" x14ac:dyDescent="0.25">
      <c r="A21" s="298" t="s">
        <v>500</v>
      </c>
      <c r="B21" s="299" t="s">
        <v>501</v>
      </c>
      <c r="C21" s="300">
        <f>C22</f>
        <v>160000</v>
      </c>
      <c r="D21" s="300">
        <f t="shared" si="0"/>
        <v>65000</v>
      </c>
      <c r="E21" s="300">
        <f>E22</f>
        <v>225000</v>
      </c>
      <c r="F21" s="3"/>
      <c r="G21" s="3"/>
      <c r="H21" s="3"/>
    </row>
    <row r="22" spans="1:8" ht="15" x14ac:dyDescent="0.25">
      <c r="A22" s="302" t="s">
        <v>502</v>
      </c>
      <c r="B22" s="303" t="s">
        <v>503</v>
      </c>
      <c r="C22" s="304">
        <f>C23</f>
        <v>160000</v>
      </c>
      <c r="D22" s="304">
        <f t="shared" si="0"/>
        <v>65000</v>
      </c>
      <c r="E22" s="304">
        <f>'Posebni dio'!P147+'Posebni dio'!P399+'Posebni dio'!P410</f>
        <v>225000</v>
      </c>
      <c r="F22" s="3"/>
      <c r="G22" s="3"/>
      <c r="H22" s="3"/>
    </row>
    <row r="23" spans="1:8" ht="15" x14ac:dyDescent="0.25">
      <c r="A23" s="207" t="s">
        <v>504</v>
      </c>
      <c r="B23" s="208" t="s">
        <v>503</v>
      </c>
      <c r="C23" s="297">
        <f>'Posebni dio'!N147+'Posebni dio'!N399+'Posebni dio'!N410</f>
        <v>160000</v>
      </c>
      <c r="D23" s="297">
        <f t="shared" si="0"/>
        <v>65000</v>
      </c>
      <c r="E23" s="297">
        <v>225000</v>
      </c>
      <c r="F23" s="3"/>
      <c r="G23" s="3"/>
      <c r="H23" s="3"/>
    </row>
    <row r="24" spans="1:8" ht="15" x14ac:dyDescent="0.25">
      <c r="A24" s="298" t="s">
        <v>505</v>
      </c>
      <c r="B24" s="299" t="s">
        <v>506</v>
      </c>
      <c r="C24" s="300">
        <f>C25+C27+C29+C31</f>
        <v>2030000</v>
      </c>
      <c r="D24" s="300">
        <f t="shared" si="0"/>
        <v>-1300000</v>
      </c>
      <c r="E24" s="300">
        <f>E25+E27+E29+E31</f>
        <v>730000</v>
      </c>
      <c r="F24" s="3"/>
      <c r="G24" s="3"/>
      <c r="H24" s="3"/>
    </row>
    <row r="25" spans="1:8" ht="15" x14ac:dyDescent="0.25">
      <c r="A25" s="302" t="s">
        <v>507</v>
      </c>
      <c r="B25" s="303" t="s">
        <v>508</v>
      </c>
      <c r="C25" s="304">
        <f>C26</f>
        <v>100000</v>
      </c>
      <c r="D25" s="304">
        <f t="shared" si="0"/>
        <v>-100000</v>
      </c>
      <c r="E25" s="304">
        <f>E26</f>
        <v>0</v>
      </c>
      <c r="F25" s="3"/>
      <c r="G25" s="3"/>
      <c r="H25" s="3"/>
    </row>
    <row r="26" spans="1:8" ht="15" x14ac:dyDescent="0.25">
      <c r="A26" s="207" t="s">
        <v>509</v>
      </c>
      <c r="B26" s="208" t="s">
        <v>508</v>
      </c>
      <c r="C26" s="297">
        <f>'Posebni dio'!N344</f>
        <v>100000</v>
      </c>
      <c r="D26" s="297">
        <f t="shared" si="0"/>
        <v>-100000</v>
      </c>
      <c r="E26" s="297">
        <f>'Posebni dio'!P344</f>
        <v>0</v>
      </c>
      <c r="F26" s="3"/>
      <c r="G26" s="3"/>
      <c r="H26" s="3"/>
    </row>
    <row r="27" spans="1:8" ht="15" x14ac:dyDescent="0.25">
      <c r="A27" s="302" t="s">
        <v>510</v>
      </c>
      <c r="B27" s="303" t="s">
        <v>511</v>
      </c>
      <c r="C27" s="304">
        <f>C28</f>
        <v>300000</v>
      </c>
      <c r="D27" s="304">
        <f t="shared" si="0"/>
        <v>-250000</v>
      </c>
      <c r="E27" s="304">
        <f>E28</f>
        <v>50000</v>
      </c>
      <c r="F27" s="3"/>
      <c r="G27" s="3"/>
      <c r="H27" s="3"/>
    </row>
    <row r="28" spans="1:8" ht="15" x14ac:dyDescent="0.25">
      <c r="A28" s="207" t="s">
        <v>512</v>
      </c>
      <c r="B28" s="208" t="s">
        <v>511</v>
      </c>
      <c r="C28" s="297">
        <f>'Posebni dio'!N339</f>
        <v>300000</v>
      </c>
      <c r="D28" s="297">
        <f t="shared" si="0"/>
        <v>-250000</v>
      </c>
      <c r="E28" s="297">
        <f>'Posebni dio'!P339</f>
        <v>50000</v>
      </c>
      <c r="F28" s="3"/>
      <c r="G28" s="3"/>
      <c r="H28" s="3"/>
    </row>
    <row r="29" spans="1:8" ht="15" x14ac:dyDescent="0.25">
      <c r="A29" s="302" t="s">
        <v>513</v>
      </c>
      <c r="B29" s="303" t="s">
        <v>514</v>
      </c>
      <c r="C29" s="304">
        <f>C30</f>
        <v>480000</v>
      </c>
      <c r="D29" s="304">
        <f t="shared" si="0"/>
        <v>-300000</v>
      </c>
      <c r="E29" s="304">
        <f>E30</f>
        <v>180000</v>
      </c>
      <c r="F29" s="3"/>
      <c r="G29" s="3"/>
      <c r="H29" s="3"/>
    </row>
    <row r="30" spans="1:8" ht="15" x14ac:dyDescent="0.25">
      <c r="A30" s="207" t="s">
        <v>515</v>
      </c>
      <c r="B30" s="208" t="s">
        <v>514</v>
      </c>
      <c r="C30" s="297">
        <f>'Posebni dio'!N359+'Posebni dio'!N405</f>
        <v>480000</v>
      </c>
      <c r="D30" s="297">
        <f t="shared" si="0"/>
        <v>-300000</v>
      </c>
      <c r="E30" s="297">
        <f>'Posebni dio'!P359+'Posebni dio'!P405</f>
        <v>180000</v>
      </c>
      <c r="F30" s="3"/>
      <c r="G30" s="3"/>
      <c r="H30" s="3"/>
    </row>
    <row r="31" spans="1:8" ht="15" x14ac:dyDescent="0.25">
      <c r="A31" s="302" t="s">
        <v>516</v>
      </c>
      <c r="B31" s="303" t="s">
        <v>517</v>
      </c>
      <c r="C31" s="304">
        <f>C32</f>
        <v>1150000</v>
      </c>
      <c r="D31" s="304">
        <f t="shared" si="0"/>
        <v>-650000</v>
      </c>
      <c r="E31" s="304">
        <f>E32</f>
        <v>500000</v>
      </c>
      <c r="F31" s="3"/>
      <c r="G31" s="3"/>
      <c r="H31" s="3"/>
    </row>
    <row r="32" spans="1:8" ht="15" x14ac:dyDescent="0.25">
      <c r="A32" s="207" t="s">
        <v>518</v>
      </c>
      <c r="B32" s="208" t="s">
        <v>517</v>
      </c>
      <c r="C32" s="297">
        <f>'Posebni dio'!N334+'Posebni dio'!N354+'Posebni dio'!N415</f>
        <v>1150000</v>
      </c>
      <c r="D32" s="297">
        <f t="shared" si="0"/>
        <v>-650000</v>
      </c>
      <c r="E32" s="297">
        <f>'Posebni dio'!P334+'Posebni dio'!P354+'Posebni dio'!P415</f>
        <v>500000</v>
      </c>
      <c r="F32" s="3"/>
      <c r="G32" s="3"/>
      <c r="H32" s="3"/>
    </row>
    <row r="33" spans="1:8" ht="15" x14ac:dyDescent="0.25">
      <c r="A33" s="298" t="s">
        <v>519</v>
      </c>
      <c r="B33" s="299" t="s">
        <v>520</v>
      </c>
      <c r="C33" s="300">
        <f>C34+C36+C38+C40</f>
        <v>855000</v>
      </c>
      <c r="D33" s="300">
        <f t="shared" si="0"/>
        <v>-806000</v>
      </c>
      <c r="E33" s="300">
        <f>E34+E36+E38+E40</f>
        <v>49000</v>
      </c>
      <c r="F33" s="3"/>
      <c r="G33" s="3"/>
      <c r="H33" s="3"/>
    </row>
    <row r="34" spans="1:8" ht="15" x14ac:dyDescent="0.25">
      <c r="A34" s="302" t="s">
        <v>521</v>
      </c>
      <c r="B34" s="303" t="s">
        <v>522</v>
      </c>
      <c r="C34" s="304">
        <f>C35</f>
        <v>760000</v>
      </c>
      <c r="D34" s="304">
        <f t="shared" si="0"/>
        <v>-738000</v>
      </c>
      <c r="E34" s="304">
        <f>E35</f>
        <v>22000</v>
      </c>
      <c r="F34" s="10"/>
      <c r="G34" s="3"/>
      <c r="H34" s="3"/>
    </row>
    <row r="35" spans="1:8" ht="15" x14ac:dyDescent="0.25">
      <c r="A35" s="207" t="s">
        <v>348</v>
      </c>
      <c r="B35" s="208" t="s">
        <v>522</v>
      </c>
      <c r="C35" s="297">
        <f>'Posebni dio'!N297+'Posebni dio'!N374+'Posebni dio'!N379</f>
        <v>760000</v>
      </c>
      <c r="D35" s="297">
        <f t="shared" si="0"/>
        <v>-738000</v>
      </c>
      <c r="E35" s="297">
        <f>'Posebni dio'!P297+'Posebni dio'!P374+'Posebni dio'!P379</f>
        <v>22000</v>
      </c>
      <c r="F35" s="3"/>
      <c r="G35" s="3"/>
      <c r="H35" s="3"/>
    </row>
    <row r="36" spans="1:8" ht="15" x14ac:dyDescent="0.25">
      <c r="A36" s="302" t="s">
        <v>523</v>
      </c>
      <c r="B36" s="303" t="s">
        <v>524</v>
      </c>
      <c r="C36" s="304">
        <f>C37</f>
        <v>80000</v>
      </c>
      <c r="D36" s="304">
        <f t="shared" si="0"/>
        <v>-75000</v>
      </c>
      <c r="E36" s="304">
        <f>E37</f>
        <v>5000</v>
      </c>
      <c r="F36" s="10"/>
      <c r="G36" s="3"/>
      <c r="H36" s="3"/>
    </row>
    <row r="37" spans="1:8" ht="15" x14ac:dyDescent="0.25">
      <c r="A37" s="207" t="s">
        <v>525</v>
      </c>
      <c r="B37" s="208" t="s">
        <v>524</v>
      </c>
      <c r="C37" s="297">
        <f>'Posebni dio'!N292+'Posebni dio'!N384</f>
        <v>80000</v>
      </c>
      <c r="D37" s="297">
        <f t="shared" si="0"/>
        <v>-75000</v>
      </c>
      <c r="E37" s="297">
        <f>'Posebni dio'!P292</f>
        <v>5000</v>
      </c>
      <c r="F37" s="3"/>
      <c r="G37" s="3"/>
      <c r="H37" s="3"/>
    </row>
    <row r="38" spans="1:8" ht="15" x14ac:dyDescent="0.25">
      <c r="A38" s="302" t="s">
        <v>526</v>
      </c>
      <c r="B38" s="303" t="s">
        <v>527</v>
      </c>
      <c r="C38" s="304">
        <f>C39</f>
        <v>5000</v>
      </c>
      <c r="D38" s="304">
        <f t="shared" si="0"/>
        <v>0</v>
      </c>
      <c r="E38" s="304">
        <f>E39</f>
        <v>5000</v>
      </c>
      <c r="F38" s="10"/>
      <c r="G38" s="3"/>
      <c r="H38" s="3"/>
    </row>
    <row r="39" spans="1:8" ht="15" x14ac:dyDescent="0.25">
      <c r="A39" s="207">
        <v>830</v>
      </c>
      <c r="B39" s="208" t="s">
        <v>527</v>
      </c>
      <c r="C39" s="297">
        <f>'Posebni dio'!N307</f>
        <v>5000</v>
      </c>
      <c r="D39" s="297">
        <f t="shared" si="0"/>
        <v>0</v>
      </c>
      <c r="E39" s="297">
        <f>'Posebni dio'!P307</f>
        <v>5000</v>
      </c>
      <c r="F39" s="3"/>
      <c r="G39" s="3"/>
      <c r="H39" s="3"/>
    </row>
    <row r="40" spans="1:8" ht="15" x14ac:dyDescent="0.25">
      <c r="A40" s="302" t="s">
        <v>528</v>
      </c>
      <c r="B40" s="303" t="s">
        <v>529</v>
      </c>
      <c r="C40" s="304">
        <f>C41</f>
        <v>10000</v>
      </c>
      <c r="D40" s="304">
        <f t="shared" si="0"/>
        <v>7000</v>
      </c>
      <c r="E40" s="304">
        <f>E41</f>
        <v>17000</v>
      </c>
      <c r="F40" s="10"/>
      <c r="G40" s="3"/>
      <c r="H40" s="3"/>
    </row>
    <row r="41" spans="1:8" ht="15" x14ac:dyDescent="0.25">
      <c r="A41" s="207" t="s">
        <v>530</v>
      </c>
      <c r="B41" s="208" t="s">
        <v>529</v>
      </c>
      <c r="C41" s="297">
        <f>'Posebni dio'!N287</f>
        <v>10000</v>
      </c>
      <c r="D41" s="297">
        <f t="shared" si="0"/>
        <v>7000</v>
      </c>
      <c r="E41" s="297">
        <f>'Posebni dio'!P287</f>
        <v>17000</v>
      </c>
      <c r="F41" s="3"/>
      <c r="G41" s="3"/>
      <c r="H41" s="3"/>
    </row>
    <row r="42" spans="1:8" ht="15" x14ac:dyDescent="0.25">
      <c r="A42" s="298" t="s">
        <v>531</v>
      </c>
      <c r="B42" s="299" t="s">
        <v>532</v>
      </c>
      <c r="C42" s="300">
        <f>C43+C46+C48</f>
        <v>162000</v>
      </c>
      <c r="D42" s="300">
        <f t="shared" si="0"/>
        <v>-10000</v>
      </c>
      <c r="E42" s="300">
        <f>E43+E46+E48</f>
        <v>152000</v>
      </c>
      <c r="F42" s="3"/>
      <c r="G42" s="3"/>
      <c r="H42" s="3"/>
    </row>
    <row r="43" spans="1:8" ht="15" x14ac:dyDescent="0.25">
      <c r="A43" s="302" t="s">
        <v>533</v>
      </c>
      <c r="B43" s="303" t="s">
        <v>534</v>
      </c>
      <c r="C43" s="304">
        <f>C44+C45</f>
        <v>90000</v>
      </c>
      <c r="D43" s="304">
        <f t="shared" si="0"/>
        <v>-10000</v>
      </c>
      <c r="E43" s="304">
        <f>E44+E45</f>
        <v>80000</v>
      </c>
      <c r="F43" s="3"/>
      <c r="G43" s="3"/>
      <c r="H43" s="3"/>
    </row>
    <row r="44" spans="1:8" ht="15" x14ac:dyDescent="0.25">
      <c r="A44" s="207" t="s">
        <v>535</v>
      </c>
      <c r="B44" s="208" t="s">
        <v>536</v>
      </c>
      <c r="C44" s="297">
        <f>'Posebni dio'!N266</f>
        <v>70000</v>
      </c>
      <c r="D44" s="297">
        <f t="shared" si="0"/>
        <v>-10000</v>
      </c>
      <c r="E44" s="297">
        <f>'Posebni dio'!P266</f>
        <v>60000</v>
      </c>
      <c r="F44" s="3"/>
      <c r="G44" s="3"/>
      <c r="H44" s="3"/>
    </row>
    <row r="45" spans="1:8" ht="15" x14ac:dyDescent="0.25">
      <c r="A45" s="207" t="s">
        <v>537</v>
      </c>
      <c r="B45" s="208" t="s">
        <v>538</v>
      </c>
      <c r="C45" s="297">
        <f>'Posebni dio'!N281</f>
        <v>20000</v>
      </c>
      <c r="D45" s="297">
        <f t="shared" si="0"/>
        <v>0</v>
      </c>
      <c r="E45" s="297">
        <f>'Posebni dio'!P281</f>
        <v>20000</v>
      </c>
      <c r="F45" s="3"/>
      <c r="G45" s="3"/>
      <c r="H45" s="3"/>
    </row>
    <row r="46" spans="1:8" ht="15" x14ac:dyDescent="0.25">
      <c r="A46" s="302" t="s">
        <v>539</v>
      </c>
      <c r="B46" s="303" t="s">
        <v>540</v>
      </c>
      <c r="C46" s="304">
        <f>'Posebni dio'!N256</f>
        <v>50000</v>
      </c>
      <c r="D46" s="304">
        <f t="shared" si="0"/>
        <v>0</v>
      </c>
      <c r="E46" s="304">
        <f>E47</f>
        <v>50000</v>
      </c>
      <c r="F46" s="3"/>
      <c r="G46" s="3"/>
      <c r="H46" s="3"/>
    </row>
    <row r="47" spans="1:8" ht="15" x14ac:dyDescent="0.25">
      <c r="A47" s="207" t="s">
        <v>541</v>
      </c>
      <c r="B47" s="208" t="s">
        <v>542</v>
      </c>
      <c r="C47" s="297">
        <f>'Posebni dio'!N256</f>
        <v>50000</v>
      </c>
      <c r="D47" s="297">
        <f t="shared" si="0"/>
        <v>0</v>
      </c>
      <c r="E47" s="297">
        <f>'Posebni dio'!P256</f>
        <v>50000</v>
      </c>
      <c r="F47" s="3"/>
      <c r="G47" s="3"/>
      <c r="H47" s="3"/>
    </row>
    <row r="48" spans="1:8" ht="15" x14ac:dyDescent="0.25">
      <c r="A48" s="302" t="s">
        <v>543</v>
      </c>
      <c r="B48" s="303" t="s">
        <v>544</v>
      </c>
      <c r="C48" s="304">
        <f>C49</f>
        <v>22000</v>
      </c>
      <c r="D48" s="304">
        <f t="shared" si="0"/>
        <v>0</v>
      </c>
      <c r="E48" s="304">
        <f>E49</f>
        <v>22000</v>
      </c>
      <c r="F48" s="3"/>
      <c r="G48" s="3"/>
      <c r="H48" s="3"/>
    </row>
    <row r="49" spans="1:8" ht="15" x14ac:dyDescent="0.25">
      <c r="A49" s="207" t="s">
        <v>545</v>
      </c>
      <c r="B49" s="208" t="s">
        <v>546</v>
      </c>
      <c r="C49" s="297">
        <f>'Posebni dio'!N251</f>
        <v>22000</v>
      </c>
      <c r="D49" s="297">
        <f t="shared" si="0"/>
        <v>0</v>
      </c>
      <c r="E49" s="297">
        <f>'Posebni dio'!P251</f>
        <v>22000</v>
      </c>
      <c r="F49" s="3"/>
      <c r="G49" s="3"/>
      <c r="H49" s="3"/>
    </row>
    <row r="50" spans="1:8" ht="15" x14ac:dyDescent="0.25">
      <c r="A50" s="298">
        <v>10</v>
      </c>
      <c r="B50" s="299" t="s">
        <v>547</v>
      </c>
      <c r="C50" s="300">
        <f>C51+C53</f>
        <v>64000</v>
      </c>
      <c r="D50" s="300">
        <f t="shared" si="0"/>
        <v>-26000</v>
      </c>
      <c r="E50" s="300">
        <f>E51+E53</f>
        <v>38000</v>
      </c>
      <c r="F50" s="3"/>
      <c r="G50" s="3"/>
      <c r="H50" s="3"/>
    </row>
    <row r="51" spans="1:8" ht="15" x14ac:dyDescent="0.25">
      <c r="A51" s="302">
        <v>104</v>
      </c>
      <c r="B51" s="303" t="s">
        <v>548</v>
      </c>
      <c r="C51" s="304">
        <f>C52</f>
        <v>25000</v>
      </c>
      <c r="D51" s="304">
        <f t="shared" si="0"/>
        <v>-7000</v>
      </c>
      <c r="E51" s="304">
        <f>E52</f>
        <v>18000</v>
      </c>
      <c r="F51" s="10"/>
      <c r="G51" s="3"/>
      <c r="H51" s="3"/>
    </row>
    <row r="52" spans="1:8" ht="15" x14ac:dyDescent="0.25">
      <c r="A52" s="207">
        <v>1040</v>
      </c>
      <c r="B52" s="208" t="s">
        <v>548</v>
      </c>
      <c r="C52" s="297">
        <f>'Posebni dio'!N261</f>
        <v>25000</v>
      </c>
      <c r="D52" s="297">
        <f t="shared" si="0"/>
        <v>-7000</v>
      </c>
      <c r="E52" s="297">
        <f>'Posebni dio'!P261</f>
        <v>18000</v>
      </c>
      <c r="F52" s="3"/>
      <c r="G52" s="3"/>
      <c r="H52" s="3"/>
    </row>
    <row r="53" spans="1:8" ht="15" x14ac:dyDescent="0.25">
      <c r="A53" s="302">
        <v>107</v>
      </c>
      <c r="B53" s="303" t="s">
        <v>549</v>
      </c>
      <c r="C53" s="304">
        <f>C54</f>
        <v>39000</v>
      </c>
      <c r="D53" s="304">
        <f t="shared" si="0"/>
        <v>-19000</v>
      </c>
      <c r="E53" s="304">
        <f>E54</f>
        <v>20000</v>
      </c>
      <c r="F53" s="10"/>
      <c r="G53" s="3"/>
      <c r="H53" s="3"/>
    </row>
    <row r="54" spans="1:8" ht="15" x14ac:dyDescent="0.25">
      <c r="A54" s="207">
        <v>1070</v>
      </c>
      <c r="B54" s="208" t="s">
        <v>549</v>
      </c>
      <c r="C54" s="297">
        <f>'Posebni dio'!N271+'Posebni dio'!N276+'Posebni dio'!N302+'Posebni dio'!N323</f>
        <v>39000</v>
      </c>
      <c r="D54" s="297">
        <f t="shared" si="0"/>
        <v>-19000</v>
      </c>
      <c r="E54" s="297">
        <f>'Posebni dio'!P271+'Posebni dio'!P276</f>
        <v>20000</v>
      </c>
      <c r="F54" s="3"/>
      <c r="G54" s="3"/>
      <c r="H54" s="3"/>
    </row>
    <row r="55" spans="1:8" ht="15" x14ac:dyDescent="0.25">
      <c r="A55" s="301"/>
      <c r="B55" s="301" t="s">
        <v>403</v>
      </c>
      <c r="C55" s="307">
        <f>C3+C7+C12+C21+C24+C33+C42+C50</f>
        <v>8354246</v>
      </c>
      <c r="D55" s="307">
        <f t="shared" si="0"/>
        <v>-3514546</v>
      </c>
      <c r="E55" s="307">
        <f>E3+E7+E12+E21+E24+E33+E42+E50</f>
        <v>4839700</v>
      </c>
      <c r="F55" s="3"/>
      <c r="G55" s="3"/>
      <c r="H55" s="3"/>
    </row>
    <row r="56" spans="1:8" x14ac:dyDescent="0.2">
      <c r="A56" s="201"/>
      <c r="B56" s="201"/>
      <c r="C56" s="202"/>
      <c r="D56" s="202"/>
      <c r="E56" s="202"/>
    </row>
  </sheetData>
  <sheetProtection selectLockedCells="1" selectUnlockedCells="1"/>
  <mergeCells count="1">
    <mergeCell ref="A1:E1"/>
  </mergeCells>
  <printOptions horizontalCentered="1"/>
  <pageMargins left="0.78749999999999998" right="0.78749999999999998" top="1.0527777777777778" bottom="1.0527777777777778" header="0.78749999999999998" footer="0.78749999999999998"/>
  <pageSetup paperSize="9" scale="99" firstPageNumber="0" orientation="landscape" horizontalDpi="300" verticalDpi="300" r:id="rId1"/>
  <headerFooter alignWithMargins="0">
    <oddHeader>&amp;C&amp;"Times New Roman,Normalni"&amp;12&amp;A</oddHeader>
    <oddFooter>&amp;C&amp;"Times New Roman,Normalni"&amp;12Stranica &amp;P</oddFooter>
  </headerFooter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7</vt:i4>
      </vt:variant>
    </vt:vector>
  </HeadingPairs>
  <TitlesOfParts>
    <vt:vector size="11" baseType="lpstr">
      <vt:lpstr>OPĆI DIO</vt:lpstr>
      <vt:lpstr>Posebni dio</vt:lpstr>
      <vt:lpstr>Plan razvojnih programa </vt:lpstr>
      <vt:lpstr>Opći dio Funkcijska klasifikaci</vt:lpstr>
      <vt:lpstr>'OPĆI DIO'!Excel_BuiltIn__FilterDatabase</vt:lpstr>
      <vt:lpstr>'Posebni dio'!Excel_BuiltIn__FilterDatabase</vt:lpstr>
      <vt:lpstr>'Posebni dio'!Excel_BuiltIn_Print_Area</vt:lpstr>
      <vt:lpstr>'Posebni dio'!Excel_BuiltIn_Print_Titles</vt:lpstr>
      <vt:lpstr>'Posebni dio'!Ispis_naslova</vt:lpstr>
      <vt:lpstr>'Opći dio Funkcijska klasifikaci'!Podrucje_ispisa</vt:lpstr>
      <vt:lpstr>'Posebni dio'!Podrucje_ispisa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HP</cp:lastModifiedBy>
  <cp:lastPrinted>2021-11-29T10:40:41Z</cp:lastPrinted>
  <dcterms:created xsi:type="dcterms:W3CDTF">2020-12-21T09:49:49Z</dcterms:created>
  <dcterms:modified xsi:type="dcterms:W3CDTF">2021-12-09T08:53:07Z</dcterms:modified>
</cp:coreProperties>
</file>