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PCINA\Desktop\2025 O L\2025 PRORAČUN\Izvršenje 25\"/>
    </mc:Choice>
  </mc:AlternateContent>
  <xr:revisionPtr revIDLastSave="0" documentId="13_ncr:1_{030377CC-293F-4A29-B7C5-4244F256183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AŽETAK" sheetId="16" r:id="rId1"/>
    <sheet name=" Račun prihoda i rashoda" sheetId="3" r:id="rId2"/>
    <sheet name="Račun financiranja" sheetId="6" r:id="rId3"/>
    <sheet name="Izvještaj po or.kl" sheetId="19" r:id="rId4"/>
    <sheet name="POSEBNI DIO " sheetId="17" r:id="rId5"/>
  </sheets>
  <definedNames>
    <definedName name="_xlnm.Print_Titles" localSheetId="4">'POSEBNI DIO '!$5:$5</definedName>
    <definedName name="_xlnm.Print_Area" localSheetId="4">'POSEBNI DIO '!$A$1:$I$591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2" i="17" l="1"/>
  <c r="H572" i="17"/>
  <c r="F573" i="17"/>
  <c r="G573" i="17"/>
  <c r="H573" i="17"/>
  <c r="H574" i="17"/>
  <c r="H575" i="17"/>
  <c r="H576" i="17"/>
  <c r="F579" i="17"/>
  <c r="G29" i="6"/>
  <c r="G28" i="6"/>
  <c r="G27" i="6"/>
  <c r="H155" i="3"/>
  <c r="H154" i="3"/>
  <c r="H153" i="3"/>
  <c r="H152" i="3"/>
  <c r="H151" i="3"/>
  <c r="H150" i="3"/>
  <c r="H149" i="3"/>
  <c r="H148" i="3"/>
  <c r="H145" i="3"/>
  <c r="H144" i="3"/>
  <c r="H143" i="3"/>
  <c r="G155" i="3"/>
  <c r="G154" i="3"/>
  <c r="G153" i="3"/>
  <c r="G152" i="3"/>
  <c r="G151" i="3"/>
  <c r="G150" i="3"/>
  <c r="G149" i="3"/>
  <c r="G148" i="3"/>
  <c r="G145" i="3"/>
  <c r="G144" i="3"/>
  <c r="G143" i="3"/>
  <c r="C151" i="3"/>
  <c r="F148" i="3"/>
  <c r="F151" i="3"/>
  <c r="E148" i="3"/>
  <c r="H139" i="3"/>
  <c r="H137" i="3"/>
  <c r="H133" i="3"/>
  <c r="H132" i="3"/>
  <c r="H129" i="3"/>
  <c r="G139" i="3"/>
  <c r="G138" i="3"/>
  <c r="G137" i="3"/>
  <c r="G135" i="3"/>
  <c r="G133" i="3"/>
  <c r="G132" i="3"/>
  <c r="G129" i="3"/>
  <c r="G127" i="3"/>
  <c r="F134" i="3"/>
  <c r="G134" i="3" s="1"/>
  <c r="F136" i="3"/>
  <c r="G136" i="3" s="1"/>
  <c r="C134" i="3"/>
  <c r="C136" i="3"/>
  <c r="H136" i="3" l="1"/>
  <c r="F128" i="3"/>
  <c r="H132" i="17"/>
  <c r="H566" i="17"/>
  <c r="H565" i="17"/>
  <c r="H564" i="17"/>
  <c r="H563" i="17"/>
  <c r="H562" i="17"/>
  <c r="H561" i="17"/>
  <c r="H560" i="17"/>
  <c r="H558" i="17"/>
  <c r="H557" i="17"/>
  <c r="H554" i="17"/>
  <c r="H553" i="17"/>
  <c r="H552" i="17"/>
  <c r="H551" i="17"/>
  <c r="H550" i="17"/>
  <c r="H549" i="17"/>
  <c r="H546" i="17"/>
  <c r="H545" i="17"/>
  <c r="H543" i="17"/>
  <c r="H542" i="17"/>
  <c r="H534" i="17"/>
  <c r="H533" i="17"/>
  <c r="H530" i="17"/>
  <c r="H529" i="17"/>
  <c r="H528" i="17"/>
  <c r="H521" i="17"/>
  <c r="H520" i="17"/>
  <c r="H519" i="17"/>
  <c r="H518" i="17"/>
  <c r="H517" i="17"/>
  <c r="H509" i="17"/>
  <c r="H508" i="17"/>
  <c r="H507" i="17"/>
  <c r="H506" i="17"/>
  <c r="H505" i="17"/>
  <c r="H481" i="17"/>
  <c r="H480" i="17"/>
  <c r="H479" i="17"/>
  <c r="H478" i="17"/>
  <c r="H477" i="17"/>
  <c r="H474" i="17"/>
  <c r="H473" i="17"/>
  <c r="H472" i="17"/>
  <c r="H471" i="17"/>
  <c r="H470" i="17"/>
  <c r="H469" i="17"/>
  <c r="H468" i="17"/>
  <c r="H467" i="17"/>
  <c r="H466" i="17"/>
  <c r="H465" i="17"/>
  <c r="H462" i="17"/>
  <c r="H461" i="17"/>
  <c r="H460" i="17"/>
  <c r="H458" i="17"/>
  <c r="H449" i="17"/>
  <c r="H448" i="17"/>
  <c r="H447" i="17"/>
  <c r="H446" i="17"/>
  <c r="H445" i="17"/>
  <c r="H437" i="17"/>
  <c r="H436" i="17"/>
  <c r="H435" i="17"/>
  <c r="H433" i="17"/>
  <c r="H432" i="17"/>
  <c r="H429" i="17"/>
  <c r="H428" i="17"/>
  <c r="H427" i="17"/>
  <c r="H426" i="17"/>
  <c r="H425" i="17"/>
  <c r="H422" i="17"/>
  <c r="H421" i="17"/>
  <c r="H420" i="17"/>
  <c r="H419" i="17"/>
  <c r="H418" i="17"/>
  <c r="H417" i="17"/>
  <c r="H414" i="17"/>
  <c r="H413" i="17"/>
  <c r="H412" i="17"/>
  <c r="H411" i="17"/>
  <c r="H410" i="17"/>
  <c r="H409" i="17"/>
  <c r="H408" i="17"/>
  <c r="H405" i="17"/>
  <c r="H404" i="17"/>
  <c r="H403" i="17"/>
  <c r="H402" i="17"/>
  <c r="H399" i="17"/>
  <c r="H398" i="17"/>
  <c r="H397" i="17"/>
  <c r="H396" i="17"/>
  <c r="H393" i="17"/>
  <c r="H392" i="17"/>
  <c r="H391" i="17"/>
  <c r="H390" i="17"/>
  <c r="H389" i="17"/>
  <c r="H388" i="17"/>
  <c r="H387" i="17"/>
  <c r="H386" i="17"/>
  <c r="H383" i="17"/>
  <c r="H382" i="17"/>
  <c r="H381" i="17"/>
  <c r="H380" i="17"/>
  <c r="H379" i="17"/>
  <c r="H376" i="17"/>
  <c r="H375" i="17"/>
  <c r="H374" i="17"/>
  <c r="H373" i="17"/>
  <c r="H370" i="17"/>
  <c r="H369" i="17"/>
  <c r="H368" i="17"/>
  <c r="H367" i="17"/>
  <c r="H364" i="17"/>
  <c r="H363" i="17"/>
  <c r="H362" i="17"/>
  <c r="H361" i="17"/>
  <c r="H358" i="17"/>
  <c r="H357" i="17"/>
  <c r="H356" i="17"/>
  <c r="H355" i="17"/>
  <c r="H352" i="17"/>
  <c r="H351" i="17"/>
  <c r="H350" i="17"/>
  <c r="H349" i="17"/>
  <c r="H348" i="17"/>
  <c r="H345" i="17"/>
  <c r="H344" i="17"/>
  <c r="H343" i="17"/>
  <c r="H342" i="17"/>
  <c r="H339" i="17"/>
  <c r="H338" i="17"/>
  <c r="H337" i="17"/>
  <c r="H336" i="17"/>
  <c r="H325" i="17"/>
  <c r="H322" i="17"/>
  <c r="H321" i="17"/>
  <c r="H319" i="17"/>
  <c r="H316" i="17"/>
  <c r="H315" i="17"/>
  <c r="H314" i="17"/>
  <c r="H313" i="17"/>
  <c r="H310" i="17"/>
  <c r="H309" i="17"/>
  <c r="H308" i="17"/>
  <c r="H307" i="17"/>
  <c r="H304" i="17"/>
  <c r="H303" i="17"/>
  <c r="H302" i="17"/>
  <c r="H301" i="17"/>
  <c r="H300" i="17"/>
  <c r="H297" i="17"/>
  <c r="H296" i="17"/>
  <c r="H295" i="17"/>
  <c r="H294" i="17"/>
  <c r="H293" i="17"/>
  <c r="H292" i="17"/>
  <c r="H291" i="17"/>
  <c r="H290" i="17"/>
  <c r="H289" i="17"/>
  <c r="H286" i="17"/>
  <c r="H285" i="17"/>
  <c r="H284" i="17"/>
  <c r="H283" i="17"/>
  <c r="H282" i="17"/>
  <c r="H279" i="17"/>
  <c r="H278" i="17"/>
  <c r="H277" i="17"/>
  <c r="H276" i="17"/>
  <c r="H273" i="17"/>
  <c r="H272" i="17"/>
  <c r="H271" i="17"/>
  <c r="H270" i="17"/>
  <c r="H269" i="17"/>
  <c r="H266" i="17"/>
  <c r="H265" i="17"/>
  <c r="H264" i="17"/>
  <c r="H263" i="17"/>
  <c r="H260" i="17"/>
  <c r="H259" i="17"/>
  <c r="H257" i="17"/>
  <c r="H256" i="17"/>
  <c r="H253" i="17"/>
  <c r="H252" i="17"/>
  <c r="H251" i="17"/>
  <c r="H250" i="17"/>
  <c r="H249" i="17"/>
  <c r="H248" i="17"/>
  <c r="H247" i="17"/>
  <c r="H246" i="17"/>
  <c r="H245" i="17"/>
  <c r="H242" i="17"/>
  <c r="H241" i="17"/>
  <c r="H240" i="17"/>
  <c r="H239" i="17"/>
  <c r="H238" i="17"/>
  <c r="H237" i="17"/>
  <c r="H236" i="17"/>
  <c r="H235" i="17"/>
  <c r="H232" i="17"/>
  <c r="H231" i="17"/>
  <c r="H230" i="17"/>
  <c r="H229" i="17"/>
  <c r="H226" i="17"/>
  <c r="H225" i="17"/>
  <c r="H224" i="17"/>
  <c r="H223" i="17"/>
  <c r="H220" i="17"/>
  <c r="H219" i="17"/>
  <c r="H218" i="17"/>
  <c r="H217" i="17"/>
  <c r="H214" i="17"/>
  <c r="H213" i="17"/>
  <c r="H212" i="17"/>
  <c r="H211" i="17"/>
  <c r="H208" i="17"/>
  <c r="H207" i="17"/>
  <c r="H206" i="17"/>
  <c r="H205" i="17"/>
  <c r="H204" i="17"/>
  <c r="H201" i="17"/>
  <c r="H200" i="17"/>
  <c r="H199" i="17"/>
  <c r="H198" i="17"/>
  <c r="H195" i="17"/>
  <c r="H194" i="17"/>
  <c r="H193" i="17"/>
  <c r="H192" i="17"/>
  <c r="H189" i="17"/>
  <c r="H188" i="17"/>
  <c r="H187" i="17"/>
  <c r="H186" i="17"/>
  <c r="H183" i="17"/>
  <c r="H182" i="17"/>
  <c r="H181" i="17"/>
  <c r="H180" i="17"/>
  <c r="H173" i="17"/>
  <c r="H172" i="17"/>
  <c r="H171" i="17"/>
  <c r="H170" i="17"/>
  <c r="H165" i="17"/>
  <c r="H164" i="17"/>
  <c r="H163" i="17"/>
  <c r="H162" i="17"/>
  <c r="H159" i="17"/>
  <c r="H158" i="17"/>
  <c r="H157" i="17"/>
  <c r="H156" i="17"/>
  <c r="H153" i="17"/>
  <c r="H152" i="17"/>
  <c r="H151" i="17"/>
  <c r="H150" i="17"/>
  <c r="H147" i="17"/>
  <c r="H146" i="17"/>
  <c r="H145" i="17"/>
  <c r="H144" i="17"/>
  <c r="H141" i="17"/>
  <c r="H140" i="17"/>
  <c r="H139" i="17"/>
  <c r="H138" i="17"/>
  <c r="H135" i="17"/>
  <c r="H134" i="17"/>
  <c r="H133" i="17"/>
  <c r="H129" i="17"/>
  <c r="H128" i="17"/>
  <c r="H127" i="17"/>
  <c r="H126" i="17"/>
  <c r="H125" i="17"/>
  <c r="H122" i="17"/>
  <c r="H121" i="17"/>
  <c r="H120" i="17"/>
  <c r="H119" i="17"/>
  <c r="H116" i="17"/>
  <c r="H115" i="17"/>
  <c r="H114" i="17"/>
  <c r="H113" i="17"/>
  <c r="H110" i="17"/>
  <c r="H109" i="17"/>
  <c r="H108" i="17"/>
  <c r="H107" i="17"/>
  <c r="H104" i="17"/>
  <c r="H103" i="17"/>
  <c r="H101" i="17"/>
  <c r="H100" i="17"/>
  <c r="H97" i="17"/>
  <c r="H96" i="17"/>
  <c r="H95" i="17"/>
  <c r="H94" i="17"/>
  <c r="H91" i="17"/>
  <c r="H90" i="17"/>
  <c r="H89" i="17"/>
  <c r="H88" i="17"/>
  <c r="H87" i="17"/>
  <c r="H82" i="17"/>
  <c r="H75" i="17"/>
  <c r="H74" i="17"/>
  <c r="H73" i="17"/>
  <c r="H72" i="17"/>
  <c r="H64" i="17"/>
  <c r="H57" i="17"/>
  <c r="H56" i="17"/>
  <c r="H55" i="17"/>
  <c r="H54" i="17"/>
  <c r="H53" i="17"/>
  <c r="H52" i="17"/>
  <c r="F11" i="19" s="1"/>
  <c r="H49" i="17"/>
  <c r="H48" i="17"/>
  <c r="H47" i="17"/>
  <c r="H46" i="17"/>
  <c r="H43" i="17"/>
  <c r="H42" i="17"/>
  <c r="H41" i="17"/>
  <c r="H40" i="17"/>
  <c r="H39" i="17"/>
  <c r="H38" i="17"/>
  <c r="H37" i="17"/>
  <c r="H36" i="17"/>
  <c r="H33" i="17"/>
  <c r="H32" i="17"/>
  <c r="H31" i="17"/>
  <c r="H30" i="17"/>
  <c r="H25" i="17"/>
  <c r="H24" i="17"/>
  <c r="H23" i="17"/>
  <c r="H22" i="17"/>
  <c r="H21" i="17"/>
  <c r="H20" i="17"/>
  <c r="F9" i="19" s="1"/>
  <c r="H17" i="17"/>
  <c r="H16" i="17"/>
  <c r="H15" i="17"/>
  <c r="H14" i="17"/>
  <c r="H13" i="17"/>
  <c r="H12" i="17"/>
  <c r="H11" i="17"/>
  <c r="H10" i="17"/>
  <c r="H9" i="17"/>
  <c r="H8" i="17"/>
  <c r="F7" i="19" s="1"/>
  <c r="H7" i="17"/>
  <c r="D22" i="19"/>
  <c r="E22" i="19"/>
  <c r="F22" i="19"/>
  <c r="C22" i="19"/>
  <c r="D21" i="19"/>
  <c r="E21" i="19"/>
  <c r="F21" i="19"/>
  <c r="C21" i="19"/>
  <c r="D20" i="19"/>
  <c r="E20" i="19"/>
  <c r="F20" i="19"/>
  <c r="C20" i="19"/>
  <c r="D19" i="19"/>
  <c r="E19" i="19"/>
  <c r="F19" i="19"/>
  <c r="C19" i="19"/>
  <c r="D18" i="19"/>
  <c r="E18" i="19"/>
  <c r="F18" i="19"/>
  <c r="C18" i="19"/>
  <c r="D17" i="19"/>
  <c r="E17" i="19"/>
  <c r="F17" i="19"/>
  <c r="C17" i="19"/>
  <c r="D16" i="19"/>
  <c r="E16" i="19"/>
  <c r="F16" i="19"/>
  <c r="C16" i="19"/>
  <c r="D15" i="19"/>
  <c r="E15" i="19"/>
  <c r="F15" i="19"/>
  <c r="C15" i="19"/>
  <c r="D14" i="19"/>
  <c r="E14" i="19"/>
  <c r="F14" i="19"/>
  <c r="C14" i="19"/>
  <c r="D13" i="19"/>
  <c r="E13" i="19"/>
  <c r="F13" i="19"/>
  <c r="C13" i="19"/>
  <c r="D12" i="19"/>
  <c r="E12" i="19"/>
  <c r="F12" i="19"/>
  <c r="C12" i="19"/>
  <c r="D11" i="19"/>
  <c r="E11" i="19"/>
  <c r="C11" i="19"/>
  <c r="D10" i="19"/>
  <c r="E10" i="19"/>
  <c r="F10" i="19"/>
  <c r="C10" i="19"/>
  <c r="D9" i="19"/>
  <c r="E9" i="19"/>
  <c r="C9" i="19"/>
  <c r="B9" i="19"/>
  <c r="D8" i="19"/>
  <c r="E8" i="19"/>
  <c r="F8" i="19"/>
  <c r="C8" i="19"/>
  <c r="D7" i="19"/>
  <c r="E7" i="19"/>
  <c r="C7" i="19"/>
  <c r="B7" i="19"/>
  <c r="E6" i="19"/>
  <c r="F6" i="19"/>
  <c r="D6" i="19"/>
  <c r="C6" i="19"/>
  <c r="E7" i="17"/>
  <c r="G321" i="17"/>
  <c r="G328" i="17"/>
  <c r="G74" i="17"/>
  <c r="G75" i="17"/>
  <c r="G82" i="17"/>
  <c r="G72" i="17"/>
  <c r="G53" i="17" s="1"/>
  <c r="G57" i="17"/>
  <c r="G65" i="17"/>
  <c r="G64" i="17" s="1"/>
  <c r="G56" i="17" s="1"/>
  <c r="G24" i="17"/>
  <c r="G25" i="17"/>
  <c r="G21" i="17"/>
  <c r="G20" i="17" s="1"/>
  <c r="G549" i="17"/>
  <c r="G408" i="17"/>
  <c r="G379" i="17"/>
  <c r="G348" i="17"/>
  <c r="G300" i="17"/>
  <c r="G289" i="17"/>
  <c r="G269" i="17"/>
  <c r="G204" i="17"/>
  <c r="G125" i="17"/>
  <c r="G87" i="17"/>
  <c r="G9" i="17"/>
  <c r="G8" i="17"/>
  <c r="G83" i="17"/>
  <c r="G418" i="17"/>
  <c r="G551" i="17"/>
  <c r="G433" i="17"/>
  <c r="G466" i="17"/>
  <c r="G471" i="17"/>
  <c r="G446" i="17"/>
  <c r="G250" i="17"/>
  <c r="G478" i="17"/>
  <c r="G283" i="17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7" i="3"/>
  <c r="G176" i="3"/>
  <c r="G175" i="3"/>
  <c r="G174" i="3"/>
  <c r="G172" i="3"/>
  <c r="G171" i="3"/>
  <c r="G170" i="3"/>
  <c r="G169" i="3"/>
  <c r="G168" i="3"/>
  <c r="G167" i="3"/>
  <c r="G166" i="3"/>
  <c r="G165" i="3"/>
  <c r="G164" i="3"/>
  <c r="G163" i="3"/>
  <c r="G162" i="3"/>
  <c r="G117" i="3"/>
  <c r="G116" i="3"/>
  <c r="G115" i="3"/>
  <c r="G114" i="3"/>
  <c r="G112" i="3"/>
  <c r="G111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7" i="3"/>
  <c r="G86" i="3"/>
  <c r="G85" i="3"/>
  <c r="G84" i="3"/>
  <c r="G83" i="3"/>
  <c r="G82" i="3"/>
  <c r="G80" i="3"/>
  <c r="G79" i="3"/>
  <c r="G78" i="3"/>
  <c r="G77" i="3"/>
  <c r="G76" i="3"/>
  <c r="G75" i="3"/>
  <c r="G74" i="3"/>
  <c r="G73" i="3"/>
  <c r="G72" i="3"/>
  <c r="G71" i="3"/>
  <c r="G70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F53" i="3"/>
  <c r="C53" i="3"/>
  <c r="H46" i="3"/>
  <c r="H41" i="3"/>
  <c r="H33" i="3"/>
  <c r="H28" i="3"/>
  <c r="H17" i="3"/>
  <c r="H10" i="3"/>
  <c r="G46" i="3"/>
  <c r="G45" i="3"/>
  <c r="G44" i="3"/>
  <c r="G43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J33" i="16"/>
  <c r="J32" i="16"/>
  <c r="J31" i="16"/>
  <c r="J25" i="16"/>
  <c r="J24" i="16"/>
  <c r="F8" i="3"/>
  <c r="C8" i="3"/>
  <c r="J15" i="16"/>
  <c r="J14" i="16"/>
  <c r="J12" i="16"/>
  <c r="J11" i="16"/>
  <c r="I13" i="16"/>
  <c r="I10" i="16"/>
  <c r="F13" i="16"/>
  <c r="F10" i="16"/>
  <c r="F16" i="16" s="1"/>
  <c r="F25" i="16" s="1"/>
  <c r="F33" i="16" s="1"/>
  <c r="E43" i="3"/>
  <c r="H43" i="3" s="1"/>
  <c r="E9" i="3"/>
  <c r="H9" i="3" s="1"/>
  <c r="E191" i="3"/>
  <c r="H191" i="3" s="1"/>
  <c r="E172" i="3"/>
  <c r="H172" i="3" s="1"/>
  <c r="E153" i="3"/>
  <c r="E151" i="3" s="1"/>
  <c r="E61" i="3"/>
  <c r="H61" i="3" s="1"/>
  <c r="E87" i="3"/>
  <c r="H87" i="3" s="1"/>
  <c r="E92" i="3"/>
  <c r="H92" i="3" s="1"/>
  <c r="E95" i="3"/>
  <c r="H95" i="3" s="1"/>
  <c r="E98" i="3"/>
  <c r="H98" i="3" s="1"/>
  <c r="E102" i="3"/>
  <c r="H102" i="3" s="1"/>
  <c r="E107" i="3"/>
  <c r="H15" i="16" s="1"/>
  <c r="K15" i="16" s="1"/>
  <c r="E111" i="3"/>
  <c r="H111" i="3" s="1"/>
  <c r="E108" i="3"/>
  <c r="H108" i="3" s="1"/>
  <c r="E55" i="3"/>
  <c r="H55" i="3" s="1"/>
  <c r="F567" i="17"/>
  <c r="F562" i="17"/>
  <c r="F557" i="17"/>
  <c r="F550" i="17"/>
  <c r="F542" i="17"/>
  <c r="F528" i="17"/>
  <c r="F522" i="17"/>
  <c r="F517" i="17"/>
  <c r="F512" i="17"/>
  <c r="F505" i="17"/>
  <c r="F500" i="17"/>
  <c r="F495" i="17"/>
  <c r="F489" i="17"/>
  <c r="F484" i="17"/>
  <c r="F477" i="17"/>
  <c r="F465" i="17"/>
  <c r="F458" i="17"/>
  <c r="F452" i="17"/>
  <c r="F440" i="17"/>
  <c r="F432" i="17"/>
  <c r="F425" i="17"/>
  <c r="F402" i="17"/>
  <c r="F396" i="17"/>
  <c r="E188" i="3" s="1"/>
  <c r="E187" i="3" s="1"/>
  <c r="H187" i="3" s="1"/>
  <c r="F390" i="17"/>
  <c r="F386" i="17"/>
  <c r="F380" i="17"/>
  <c r="E167" i="3" s="1"/>
  <c r="E166" i="3" s="1"/>
  <c r="H166" i="3" s="1"/>
  <c r="F373" i="17"/>
  <c r="E185" i="3" s="1"/>
  <c r="H185" i="3" s="1"/>
  <c r="F367" i="17"/>
  <c r="F361" i="17"/>
  <c r="F355" i="17"/>
  <c r="E184" i="3" s="1"/>
  <c r="H184" i="3" s="1"/>
  <c r="F349" i="17"/>
  <c r="F342" i="17"/>
  <c r="F336" i="17"/>
  <c r="F319" i="17"/>
  <c r="F313" i="17"/>
  <c r="E195" i="3" s="1"/>
  <c r="H195" i="3" s="1"/>
  <c r="F301" i="17"/>
  <c r="E192" i="3" s="1"/>
  <c r="H192" i="3" s="1"/>
  <c r="F294" i="17"/>
  <c r="F290" i="17"/>
  <c r="F282" i="17"/>
  <c r="F276" i="17"/>
  <c r="F270" i="17"/>
  <c r="F263" i="17"/>
  <c r="F256" i="17"/>
  <c r="F249" i="17"/>
  <c r="F245" i="17"/>
  <c r="F239" i="17"/>
  <c r="F235" i="17"/>
  <c r="F229" i="17"/>
  <c r="F223" i="17"/>
  <c r="F217" i="17"/>
  <c r="F211" i="17"/>
  <c r="F205" i="17"/>
  <c r="F198" i="17"/>
  <c r="F192" i="17"/>
  <c r="F186" i="17"/>
  <c r="F180" i="17"/>
  <c r="F176" i="17"/>
  <c r="F170" i="17"/>
  <c r="F166" i="17"/>
  <c r="F162" i="17"/>
  <c r="F156" i="17"/>
  <c r="F150" i="17"/>
  <c r="F138" i="17"/>
  <c r="F132" i="17"/>
  <c r="F126" i="17"/>
  <c r="F119" i="17"/>
  <c r="F113" i="17"/>
  <c r="F107" i="17"/>
  <c r="F100" i="17"/>
  <c r="F94" i="17"/>
  <c r="F88" i="17"/>
  <c r="F72" i="17"/>
  <c r="F68" i="17"/>
  <c r="F54" i="17"/>
  <c r="F46" i="17"/>
  <c r="F40" i="17"/>
  <c r="F36" i="17"/>
  <c r="F30" i="17"/>
  <c r="F22" i="17"/>
  <c r="F14" i="17"/>
  <c r="F10" i="17"/>
  <c r="E154" i="3"/>
  <c r="E146" i="3"/>
  <c r="E138" i="3"/>
  <c r="H138" i="3" s="1"/>
  <c r="E135" i="3"/>
  <c r="H135" i="3" s="1"/>
  <c r="E128" i="3"/>
  <c r="F56" i="17"/>
  <c r="D152" i="3"/>
  <c r="D151" i="3" s="1"/>
  <c r="D148" i="3"/>
  <c r="D146" i="3"/>
  <c r="D135" i="3"/>
  <c r="D127" i="3" s="1"/>
  <c r="G12" i="16"/>
  <c r="D9" i="3"/>
  <c r="G11" i="16" s="1"/>
  <c r="D196" i="3"/>
  <c r="D195" i="3"/>
  <c r="D192" i="3"/>
  <c r="D191" i="3"/>
  <c r="D190" i="3"/>
  <c r="D188" i="3"/>
  <c r="D187" i="3" s="1"/>
  <c r="D186" i="3"/>
  <c r="D185" i="3"/>
  <c r="D184" i="3"/>
  <c r="D183" i="3"/>
  <c r="D180" i="3"/>
  <c r="D179" i="3"/>
  <c r="D178" i="3"/>
  <c r="D176" i="3"/>
  <c r="D175" i="3" s="1"/>
  <c r="D173" i="3"/>
  <c r="D172" i="3"/>
  <c r="D171" i="3"/>
  <c r="D167" i="3"/>
  <c r="D166" i="3" s="1"/>
  <c r="D165" i="3"/>
  <c r="D111" i="3"/>
  <c r="D107" i="3" s="1"/>
  <c r="G15" i="16" s="1"/>
  <c r="D102" i="3"/>
  <c r="D98" i="3"/>
  <c r="D95" i="3"/>
  <c r="D92" i="3"/>
  <c r="D87" i="3"/>
  <c r="D61" i="3"/>
  <c r="D55" i="3"/>
  <c r="E321" i="17"/>
  <c r="E21" i="17"/>
  <c r="E20" i="17" s="1"/>
  <c r="E87" i="17"/>
  <c r="E125" i="17"/>
  <c r="E204" i="17"/>
  <c r="E269" i="17"/>
  <c r="E289" i="17"/>
  <c r="E300" i="17"/>
  <c r="E348" i="17"/>
  <c r="E379" i="17"/>
  <c r="E408" i="17"/>
  <c r="E549" i="17"/>
  <c r="E320" i="17"/>
  <c r="E74" i="17"/>
  <c r="E56" i="17"/>
  <c r="E55" i="17" s="1"/>
  <c r="E54" i="17" s="1"/>
  <c r="D170" i="3" s="1"/>
  <c r="G128" i="3" l="1"/>
  <c r="H128" i="3"/>
  <c r="G52" i="17"/>
  <c r="G7" i="17" s="1"/>
  <c r="H167" i="3"/>
  <c r="H188" i="3"/>
  <c r="G53" i="3"/>
  <c r="G8" i="3"/>
  <c r="H107" i="3"/>
  <c r="J10" i="16"/>
  <c r="J13" i="16"/>
  <c r="I16" i="16"/>
  <c r="I25" i="16" s="1"/>
  <c r="F9" i="17"/>
  <c r="F8" i="17" s="1"/>
  <c r="E145" i="3"/>
  <c r="E144" i="3" s="1"/>
  <c r="E179" i="3"/>
  <c r="H179" i="3" s="1"/>
  <c r="E196" i="3"/>
  <c r="F289" i="17"/>
  <c r="E164" i="3"/>
  <c r="H164" i="3" s="1"/>
  <c r="E190" i="3"/>
  <c r="E8" i="3"/>
  <c r="H8" i="3" s="1"/>
  <c r="H12" i="16"/>
  <c r="K12" i="16" s="1"/>
  <c r="E186" i="3"/>
  <c r="H186" i="3" s="1"/>
  <c r="E180" i="3"/>
  <c r="H180" i="3" s="1"/>
  <c r="E183" i="3"/>
  <c r="H183" i="3" s="1"/>
  <c r="E165" i="3"/>
  <c r="H165" i="3" s="1"/>
  <c r="E170" i="3"/>
  <c r="H170" i="3" s="1"/>
  <c r="E173" i="3"/>
  <c r="E171" i="3"/>
  <c r="H171" i="3" s="1"/>
  <c r="E176" i="3"/>
  <c r="E178" i="3"/>
  <c r="H178" i="3" s="1"/>
  <c r="H11" i="16"/>
  <c r="K11" i="16" s="1"/>
  <c r="E54" i="3"/>
  <c r="H54" i="3" s="1"/>
  <c r="F549" i="17"/>
  <c r="F21" i="17"/>
  <c r="F20" i="17" s="1"/>
  <c r="F53" i="17"/>
  <c r="F408" i="17"/>
  <c r="F379" i="17"/>
  <c r="F348" i="17"/>
  <c r="F300" i="17"/>
  <c r="F269" i="17"/>
  <c r="F204" i="17"/>
  <c r="F125" i="17"/>
  <c r="F87" i="17"/>
  <c r="D145" i="3"/>
  <c r="D144" i="3" s="1"/>
  <c r="D143" i="3" s="1"/>
  <c r="E53" i="17"/>
  <c r="D193" i="3"/>
  <c r="D189" i="3"/>
  <c r="D177" i="3"/>
  <c r="D8" i="3"/>
  <c r="G10" i="16"/>
  <c r="D182" i="3"/>
  <c r="D169" i="3"/>
  <c r="D54" i="3"/>
  <c r="E14" i="17"/>
  <c r="E193" i="3" l="1"/>
  <c r="H193" i="3" s="1"/>
  <c r="H196" i="3"/>
  <c r="E175" i="3"/>
  <c r="H175" i="3" s="1"/>
  <c r="H176" i="3"/>
  <c r="E189" i="3"/>
  <c r="H189" i="3" s="1"/>
  <c r="H190" i="3"/>
  <c r="E53" i="3"/>
  <c r="E177" i="3"/>
  <c r="H177" i="3" s="1"/>
  <c r="E182" i="3"/>
  <c r="H182" i="3" s="1"/>
  <c r="E163" i="3"/>
  <c r="H163" i="3" s="1"/>
  <c r="E169" i="3"/>
  <c r="H169" i="3" s="1"/>
  <c r="H10" i="16"/>
  <c r="K10" i="16" s="1"/>
  <c r="H14" i="16"/>
  <c r="K14" i="16" s="1"/>
  <c r="F52" i="17"/>
  <c r="E52" i="17"/>
  <c r="D164" i="3"/>
  <c r="E9" i="17"/>
  <c r="D53" i="3"/>
  <c r="G14" i="16"/>
  <c r="G13" i="16" s="1"/>
  <c r="G16" i="16" s="1"/>
  <c r="H13" i="16" l="1"/>
  <c r="K13" i="16" s="1"/>
  <c r="H53" i="3"/>
  <c r="D163" i="3"/>
  <c r="D162" i="3" s="1"/>
  <c r="E162" i="3"/>
  <c r="H162" i="3" s="1"/>
  <c r="E8" i="17"/>
  <c r="F7" i="17"/>
  <c r="H16" i="16" l="1"/>
  <c r="E130" i="3"/>
  <c r="E127" i="3" l="1"/>
  <c r="H127" i="3" s="1"/>
</calcChain>
</file>

<file path=xl/sharedStrings.xml><?xml version="1.0" encoding="utf-8"?>
<sst xmlns="http://schemas.openxmlformats.org/spreadsheetml/2006/main" count="1674" uniqueCount="524">
  <si>
    <t>PRIHODI UKUPNO</t>
  </si>
  <si>
    <t>RASHODI UKUPNO</t>
  </si>
  <si>
    <t>NETO FINANCIRANJE</t>
  </si>
  <si>
    <t xml:space="preserve">A. RAČUN PRIHODA I RASHODA </t>
  </si>
  <si>
    <t>Prihodi poslovanja</t>
  </si>
  <si>
    <t>Prihodi od poreza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</si>
  <si>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</si>
  <si>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</si>
  <si>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</si>
  <si>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</si>
  <si>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</si>
  <si>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</si>
  <si>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</si>
  <si>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</si>
  <si>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</si>
  <si>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</si>
  <si>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</si>
  <si>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</si>
  <si>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</si>
  <si>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</si>
  <si>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B) SAŽETAK RAČUNA FINANCIRANJA</t>
  </si>
  <si>
    <t>A) SAŽETAK RAČUNA PRIHODA I RASHODA</t>
  </si>
  <si>
    <t>Rashodi za nabavu proizvedene dugotrajne imovine</t>
  </si>
  <si>
    <t>Prihodi od imovine</t>
  </si>
  <si>
    <t>Naziv</t>
  </si>
  <si>
    <t>EUR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</si>
  <si>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</si>
  <si>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</si>
  <si>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</si>
  <si>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</si>
  <si>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</si>
  <si>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PRIMICI UKUPNO</t>
  </si>
  <si>
    <t>IZDACI UKUPNO</t>
  </si>
  <si>
    <t>8 Namjenski primici od zaduživanja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</si>
  <si>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</si>
  <si>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</si>
  <si>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</si>
  <si>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</si>
  <si>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</si>
  <si>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</si>
  <si>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   81 Namjenski primici od zaduživanja</t>
  </si>
  <si>
    <t xml:space="preserve">C) PRENESENI VIŠAK ILI PRENESENI MANJAK </t>
  </si>
  <si>
    <t>RAZLIKA - VIŠAK / MANJAK</t>
  </si>
  <si>
    <t>VIŠAK / MANJAK + NETO FINANCIRANJE</t>
  </si>
  <si>
    <t>VIŠAK / MANJAK + NETO FINANCIRANJE + PRIJENOS VIŠKA / MANJKA IZ PRETHODNE(IH) GODINE - PRIJENOS VIŠKA / MANJKA U SLJEDEĆE RAZDOBLJE</t>
  </si>
  <si>
    <t>PRIJENOS VIŠKA / MANJKA U SLJEDEĆE RAZDOBLJE</t>
  </si>
  <si>
    <t>PRIJENOS VIŠKA / MANJKA IZ PRETHODNE(IH) GODINE</t>
  </si>
  <si>
    <t>RAZDJEL 001</t>
  </si>
  <si>
    <t>JEDINSTVENI UPRAVNI ODJEL</t>
  </si>
  <si>
    <t>GLAVA 001 01</t>
  </si>
  <si>
    <t>OPĆINSKO VIJEĆE</t>
  </si>
  <si>
    <t>PROGRAM 1000</t>
  </si>
  <si>
    <t>Donošenje akata i mjera</t>
  </si>
  <si>
    <t>Aktivnost A1000 01</t>
  </si>
  <si>
    <t xml:space="preserve">Redovan rad Općinskog vijeća </t>
  </si>
  <si>
    <t>011</t>
  </si>
  <si>
    <t>Izvor financiranja 11</t>
  </si>
  <si>
    <t>Opći prihodi i primici</t>
  </si>
  <si>
    <t>Aktivnost A1000 02</t>
  </si>
  <si>
    <t xml:space="preserve">Potpora radu političkih stranaka </t>
  </si>
  <si>
    <t xml:space="preserve">Donacije i ostali rashodi </t>
  </si>
  <si>
    <t>GLAVA 001 02</t>
  </si>
  <si>
    <t xml:space="preserve">OPĆINSKI NAČELNIK </t>
  </si>
  <si>
    <t>PROGRAM 1001</t>
  </si>
  <si>
    <t>Redovna djelatnost Općinskog načelnika</t>
  </si>
  <si>
    <t>Aktivnost A1001 01</t>
  </si>
  <si>
    <t>Plaća općinskog načelnika</t>
  </si>
  <si>
    <t xml:space="preserve">Rashodi za zaposlene </t>
  </si>
  <si>
    <t>Aktivnost A1001 02</t>
  </si>
  <si>
    <t xml:space="preserve">Reprezentacija </t>
  </si>
  <si>
    <t>Aktivnost A1001 03</t>
  </si>
  <si>
    <t xml:space="preserve">Proračunska pričuva </t>
  </si>
  <si>
    <t>Aktivnost A1001 04</t>
  </si>
  <si>
    <t xml:space="preserve">Službena putovanja </t>
  </si>
  <si>
    <t xml:space="preserve">Materijalni rashodi </t>
  </si>
  <si>
    <t>Aktivnost A1001 05</t>
  </si>
  <si>
    <t xml:space="preserve">Usluge tekućeg i investicijskog održvanja prijevoznih sredstava </t>
  </si>
  <si>
    <t xml:space="preserve">Rashodi poslovanja </t>
  </si>
  <si>
    <t>GLAVA 001 03</t>
  </si>
  <si>
    <t>PROGRAM 1002</t>
  </si>
  <si>
    <t xml:space="preserve">Redovna djelatnost Jedinstvenog upravnog odjela </t>
  </si>
  <si>
    <t>Aktivnost A1002 01</t>
  </si>
  <si>
    <t>Plaća djelatnici JUO</t>
  </si>
  <si>
    <t>Aktivnost A1002 02</t>
  </si>
  <si>
    <t>Mjera ZZZ- Javni radovi</t>
  </si>
  <si>
    <t>Izvor financiranja 52</t>
  </si>
  <si>
    <t xml:space="preserve">Ostale pomoći </t>
  </si>
  <si>
    <t>Aktivnost A1002 03</t>
  </si>
  <si>
    <t xml:space="preserve">EU Projekt - Zaželi </t>
  </si>
  <si>
    <t>Izvor financiranja 56</t>
  </si>
  <si>
    <t>Pomoći EU</t>
  </si>
  <si>
    <t>PROGRAM 1003</t>
  </si>
  <si>
    <t xml:space="preserve">Rashodi za materijal i energiju </t>
  </si>
  <si>
    <t>Aktivnost A1003 01</t>
  </si>
  <si>
    <t xml:space="preserve">Uredski materijal </t>
  </si>
  <si>
    <t>013</t>
  </si>
  <si>
    <t>Aktivnost A1003 02</t>
  </si>
  <si>
    <t xml:space="preserve">Materijal i sredstva za čišćenje i održavanje </t>
  </si>
  <si>
    <t>Aktivnost A1003 03</t>
  </si>
  <si>
    <t xml:space="preserve">Električna energija </t>
  </si>
  <si>
    <t>064</t>
  </si>
  <si>
    <t>Aktivnost A 1003 04</t>
  </si>
  <si>
    <t xml:space="preserve">Materijal i dijelovi za tekuće i investicijsko održavanje </t>
  </si>
  <si>
    <t>Aktivnost A1003 05</t>
  </si>
  <si>
    <t xml:space="preserve">Sitni inventar i autogume </t>
  </si>
  <si>
    <t>Aktivnost A1003 06</t>
  </si>
  <si>
    <t xml:space="preserve">Motorni benzin </t>
  </si>
  <si>
    <t>Opći prhodi i primici</t>
  </si>
  <si>
    <t>PROGRAM 1004</t>
  </si>
  <si>
    <t xml:space="preserve">Rashodi za usluge </t>
  </si>
  <si>
    <t>Aktivnost A1004 01</t>
  </si>
  <si>
    <t xml:space="preserve">Usluge telefona, telefaksa, mobitela </t>
  </si>
  <si>
    <t>Aktivnost A1004 02</t>
  </si>
  <si>
    <t xml:space="preserve">Poštarina </t>
  </si>
  <si>
    <t>Aktivnost A 1004 03</t>
  </si>
  <si>
    <t xml:space="preserve">Usluge za komunikaciju i prijevoz </t>
  </si>
  <si>
    <t>Aktivnost A1004 04</t>
  </si>
  <si>
    <t>Aktivnost A1004 05</t>
  </si>
  <si>
    <t xml:space="preserve">Iznošenje i odvoz smeća- Zgrada i groblje </t>
  </si>
  <si>
    <t>051</t>
  </si>
  <si>
    <t>Aktivnost A1004 06</t>
  </si>
  <si>
    <t xml:space="preserve">Opskrba vodom </t>
  </si>
  <si>
    <t>063</t>
  </si>
  <si>
    <t>Aktivnost A1004 07</t>
  </si>
  <si>
    <t>Aktivnost A1004 08</t>
  </si>
  <si>
    <t xml:space="preserve">Zbrinjavanje napuštenih životinja </t>
  </si>
  <si>
    <t>042</t>
  </si>
  <si>
    <t>Aktivnost A1004 09</t>
  </si>
  <si>
    <t xml:space="preserve">Autorski ugovori i ugovori o djelu </t>
  </si>
  <si>
    <t>Aktivnost A1004 10</t>
  </si>
  <si>
    <t xml:space="preserve">Usluge odvjetnika, pravnog savjetovanja i ostale </t>
  </si>
  <si>
    <t>Aktivnost A1004 11</t>
  </si>
  <si>
    <t xml:space="preserve">Geodetsko-katastarske usluge </t>
  </si>
  <si>
    <t>Aktivnost A1004 12</t>
  </si>
  <si>
    <t xml:space="preserve">Informatička podrška - računalne usluge </t>
  </si>
  <si>
    <t>Aktivnost A1004 13</t>
  </si>
  <si>
    <t xml:space="preserve">Ostale nespomenute usluge- Porezna uprava </t>
  </si>
  <si>
    <t>Aktivnost A1004 14</t>
  </si>
  <si>
    <t xml:space="preserve">Usluge registracije prijevoznih sredstava </t>
  </si>
  <si>
    <t xml:space="preserve">E - uredsko poslovanje -licenca </t>
  </si>
  <si>
    <t>PROGRAM 1005</t>
  </si>
  <si>
    <t xml:space="preserve">Ostali nespomenuti  rashodi </t>
  </si>
  <si>
    <t>Aktivnost A1005 01</t>
  </si>
  <si>
    <t xml:space="preserve">Premije osiguranja </t>
  </si>
  <si>
    <t>Aktivnost A1005 02</t>
  </si>
  <si>
    <t xml:space="preserve">Reprezentacija - Dan Općine </t>
  </si>
  <si>
    <t>Aktivnost A1005 03</t>
  </si>
  <si>
    <t xml:space="preserve">Članarine i norme </t>
  </si>
  <si>
    <t>Aktivnost A1005 04</t>
  </si>
  <si>
    <t>Pristojbe i naknade- Fond za zaštitu okoliša</t>
  </si>
  <si>
    <t>Aktivnost A1005 05</t>
  </si>
  <si>
    <t>Aktivnost A1005 06</t>
  </si>
  <si>
    <t xml:space="preserve">Troškovi sudskih postupaka </t>
  </si>
  <si>
    <t>Aktivnost A1005 07</t>
  </si>
  <si>
    <t xml:space="preserve">Rashodi protokola i ostali </t>
  </si>
  <si>
    <t>Aktivnost A1005 08</t>
  </si>
  <si>
    <t xml:space="preserve">Usluge promidžbe i informiranja </t>
  </si>
  <si>
    <t>PROGRAM 1006</t>
  </si>
  <si>
    <t xml:space="preserve">Financijski rashodi </t>
  </si>
  <si>
    <t>Aktivnost A1006 01</t>
  </si>
  <si>
    <t xml:space="preserve">Bankarske i usluge platnog prometa </t>
  </si>
  <si>
    <t>Aktivnost A1006 02</t>
  </si>
  <si>
    <t xml:space="preserve">Ostali nespomenuti financijski rashodi </t>
  </si>
  <si>
    <t>PROGRAM 1007</t>
  </si>
  <si>
    <t xml:space="preserve">Subvencije </t>
  </si>
  <si>
    <t>Aktivnost A1007 01</t>
  </si>
  <si>
    <t xml:space="preserve">Subvencije za poljoprivrednike </t>
  </si>
  <si>
    <t>PROGRAM 1008</t>
  </si>
  <si>
    <t xml:space="preserve">Naknade građanima i kućanstvima </t>
  </si>
  <si>
    <t>Aktivnost A1008 01</t>
  </si>
  <si>
    <t xml:space="preserve">Studenti - prijevoz naknada </t>
  </si>
  <si>
    <t>Aktivnost A1008 02</t>
  </si>
  <si>
    <t xml:space="preserve">Srednjoškolci- prijevoz </t>
  </si>
  <si>
    <t>Aktivnost A1008 03</t>
  </si>
  <si>
    <t xml:space="preserve">Potpora za novorođenu djecu </t>
  </si>
  <si>
    <t>Aktivnost A1008 04</t>
  </si>
  <si>
    <t xml:space="preserve">Sufinanciranje dječjih vrtića </t>
  </si>
  <si>
    <t xml:space="preserve">Subvencije privatnih vrtića </t>
  </si>
  <si>
    <t>Aktivnost A1008 05</t>
  </si>
  <si>
    <t xml:space="preserve">Jednokratne novčane naknade </t>
  </si>
  <si>
    <t>Aktivnost A1008 06</t>
  </si>
  <si>
    <t xml:space="preserve">Radne bilježnice za O.Š. </t>
  </si>
  <si>
    <t>PROGRAM 1009</t>
  </si>
  <si>
    <t>Aktivnost A1009 01</t>
  </si>
  <si>
    <t xml:space="preserve">Vjerske zajednice </t>
  </si>
  <si>
    <t xml:space="preserve">Tekuće donacije u novcu </t>
  </si>
  <si>
    <t>Aktivnost A1009 02</t>
  </si>
  <si>
    <t xml:space="preserve">Kulturne udruge </t>
  </si>
  <si>
    <t>Aktivnost A1009 03</t>
  </si>
  <si>
    <t xml:space="preserve">Sportske udruge </t>
  </si>
  <si>
    <t>081</t>
  </si>
  <si>
    <t>Aktivnost A1009 04</t>
  </si>
  <si>
    <t xml:space="preserve">Udruge Hrvatskih branitelja </t>
  </si>
  <si>
    <t>Aktivnost A1009 05</t>
  </si>
  <si>
    <t xml:space="preserve">Izdavačka i nakladnička djelatnost </t>
  </si>
  <si>
    <t xml:space="preserve">PROGRAM 1010 </t>
  </si>
  <si>
    <t xml:space="preserve">Protupožarna i civilna zaštita </t>
  </si>
  <si>
    <t>Aktivnost A1010 01</t>
  </si>
  <si>
    <t xml:space="preserve">Javna vatrogasna postrojba </t>
  </si>
  <si>
    <t>Aktivnost A1010 02</t>
  </si>
  <si>
    <t xml:space="preserve">Civilna zaštita i gorska služba spašavanja </t>
  </si>
  <si>
    <r>
      <rPr>
        <i/>
        <sz val="10"/>
        <color rgb="FF000000"/>
        <rFont val="Arial"/>
        <family val="2"/>
        <charset val="238"/>
      </rPr>
      <t>Opći</t>
    </r>
    <r>
      <rPr>
        <b/>
        <sz val="10"/>
        <color indexed="8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prihodi i primici</t>
    </r>
  </si>
  <si>
    <t>Aktivnost A1010 03</t>
  </si>
  <si>
    <t xml:space="preserve">Crveni križ Imotski </t>
  </si>
  <si>
    <t>PROGRAM 1011</t>
  </si>
  <si>
    <t xml:space="preserve">Izgradnja objekata i uređenje komunalne infrastrukture </t>
  </si>
  <si>
    <t>Kapitalni projekt K1011 01</t>
  </si>
  <si>
    <t xml:space="preserve">Proširenje i sanacija lokalnih i nerazvrstanih cesta </t>
  </si>
  <si>
    <t xml:space="preserve">Rashodi za nabavu nefinancijske imovine </t>
  </si>
  <si>
    <t>Ostale pomoći i darovnice</t>
  </si>
  <si>
    <t>Kapitalni projekt K1011 02</t>
  </si>
  <si>
    <t>Izgradnja groblja</t>
  </si>
  <si>
    <t>Kapitalni projekt K1011 03</t>
  </si>
  <si>
    <t>Izgradnja vodovoda</t>
  </si>
  <si>
    <t>Kapitalni projekt K1011 04</t>
  </si>
  <si>
    <t xml:space="preserve">Izgradnja objekata odvodnje </t>
  </si>
  <si>
    <t>Kapitalni projekt K1011 05</t>
  </si>
  <si>
    <t>Izgradnja šumskih putova</t>
  </si>
  <si>
    <t>Kapitalni projekt K1011 06</t>
  </si>
  <si>
    <t xml:space="preserve">Izgradnja nogostupa </t>
  </si>
  <si>
    <t xml:space="preserve">Rashodi za nabavu proizvedene dugotrajne imovine </t>
  </si>
  <si>
    <t>Kapitalni projekt K1011 07</t>
  </si>
  <si>
    <t xml:space="preserve">Izgradnja javne rasvjete </t>
  </si>
  <si>
    <t>Kapitalni projekt K1011 08</t>
  </si>
  <si>
    <t>Kapitalni projekt K1011 09</t>
  </si>
  <si>
    <t xml:space="preserve">Izgradnja Trga </t>
  </si>
  <si>
    <t>Izvor financiranja  11</t>
  </si>
  <si>
    <t>Kapitalni projket K1011 10</t>
  </si>
  <si>
    <t xml:space="preserve">Izgradnja igrališta </t>
  </si>
  <si>
    <t>Kapitalni projekt K1011 11</t>
  </si>
  <si>
    <t>Izgradnja vidikovaca i tematskih staza</t>
  </si>
  <si>
    <t xml:space="preserve">Opći prihodi i primici </t>
  </si>
  <si>
    <t xml:space="preserve">Ostale pomoći i darovnice </t>
  </si>
  <si>
    <t>Kapitalni projekt K1011 12</t>
  </si>
  <si>
    <t>Zaštita spomenika kulture</t>
  </si>
  <si>
    <t>Kapitalni projekt K1011 13</t>
  </si>
  <si>
    <t xml:space="preserve">Turistička zona </t>
  </si>
  <si>
    <t>047</t>
  </si>
  <si>
    <t>Kapitlani projekt K1011 14</t>
  </si>
  <si>
    <t>Izrada dokumentacije za turističku zonu</t>
  </si>
  <si>
    <t>Opći Prihodi i primici</t>
  </si>
  <si>
    <t>Kapitalni projekt K1011 15</t>
  </si>
  <si>
    <t xml:space="preserve">Izgradnja biciklističke staze O.Š. Vidulini - Donji Draguni </t>
  </si>
  <si>
    <t>Kapitalni projekt K1011 16</t>
  </si>
  <si>
    <t>Izgradanja biciklističke staze od turističke zone T2 do O.Š. Ivan Leko Dolića Draga</t>
  </si>
  <si>
    <t>Aktivnost A1011 17</t>
  </si>
  <si>
    <t xml:space="preserve">Bicikli s električnim pogonom </t>
  </si>
  <si>
    <t>PROGRAM 1012</t>
  </si>
  <si>
    <t xml:space="preserve">Održavanje objekata i uređaja komunalne infrastrukture </t>
  </si>
  <si>
    <t>Aktivnost A1012 01</t>
  </si>
  <si>
    <t>Materijal i dijelovi za održavanje javne rasvjete</t>
  </si>
  <si>
    <t>Aktivnost A1012 02</t>
  </si>
  <si>
    <t xml:space="preserve">Sanacija divljih odlagališta </t>
  </si>
  <si>
    <t>Aktivnost A1012 03</t>
  </si>
  <si>
    <t xml:space="preserve">Uređnje hotikulturnih i drugih površina </t>
  </si>
  <si>
    <t>Aktivnost A1012 04</t>
  </si>
  <si>
    <t xml:space="preserve">Održavanje poljskih putova </t>
  </si>
  <si>
    <t>Aktivnost A1012 05</t>
  </si>
  <si>
    <t xml:space="preserve">Energetska obnova zgrade Općine </t>
  </si>
  <si>
    <t>PREDSJEDNIK OPĆINSKOG VIJEĆA</t>
  </si>
  <si>
    <t>Pomoći iz inozemstva i od subjekata unutar općeg proračuna</t>
  </si>
  <si>
    <t xml:space="preserve">Pomoći dane u inozemstvo i unutar općeg proračuna </t>
  </si>
  <si>
    <t xml:space="preserve">Naknade građanima i kućanstvima ne temelju osiguranja i druge naknade </t>
  </si>
  <si>
    <t>Rashodi za nabavu proizvedene  dugotrajne imovine</t>
  </si>
  <si>
    <t>BROJČANA OZNAKA I NAZIV</t>
  </si>
  <si>
    <t>UKUPNI RASHODI</t>
  </si>
  <si>
    <t>Aktivnost  A1011 18</t>
  </si>
  <si>
    <t xml:space="preserve">Izrada projektne dokumentacije za Multifunkcionalni centar </t>
  </si>
  <si>
    <t>Kapitalni projket K 1011 19</t>
  </si>
  <si>
    <t xml:space="preserve">Izgradnja Multifunkcionalnog centra </t>
  </si>
  <si>
    <t>041</t>
  </si>
  <si>
    <t>094</t>
  </si>
  <si>
    <t>092</t>
  </si>
  <si>
    <t>104</t>
  </si>
  <si>
    <t>091</t>
  </si>
  <si>
    <t>107</t>
  </si>
  <si>
    <t>084</t>
  </si>
  <si>
    <t>082</t>
  </si>
  <si>
    <t>083</t>
  </si>
  <si>
    <t>032</t>
  </si>
  <si>
    <t>045</t>
  </si>
  <si>
    <t>062</t>
  </si>
  <si>
    <t>Proračun za 2025.</t>
  </si>
  <si>
    <t>Mala Škola</t>
  </si>
  <si>
    <t>Izvor finananciraja 52</t>
  </si>
  <si>
    <t>Izvor finaciranja 52</t>
  </si>
  <si>
    <t>A1. PRIHODI I RASHODI PREMA EKONOMSKOJ KLASIFIKACIJI</t>
  </si>
  <si>
    <t>Razred/ skupina</t>
  </si>
  <si>
    <t xml:space="preserve"> Opći prihodi i primici</t>
  </si>
  <si>
    <t xml:space="preserve"> Vlastiti prihodi</t>
  </si>
  <si>
    <t xml:space="preserve">Pomoći </t>
  </si>
  <si>
    <t xml:space="preserve"> Fondovi EU</t>
  </si>
  <si>
    <t>A2. PRIHODI I RASHODI   PREMA IZVORIMA FINANCIRANJA</t>
  </si>
  <si>
    <t>01</t>
  </si>
  <si>
    <t>03</t>
  </si>
  <si>
    <t>04</t>
  </si>
  <si>
    <t>05</t>
  </si>
  <si>
    <t>06</t>
  </si>
  <si>
    <t>08</t>
  </si>
  <si>
    <t>09</t>
  </si>
  <si>
    <t>10</t>
  </si>
  <si>
    <t>A3. RASHODI PREMA FUNKCIJSKOJ KLASIFIKACIJI</t>
  </si>
  <si>
    <t>B2. RAČUN FINANCIRANJA PREMA IZVORIMA FINANCIRANJA</t>
  </si>
  <si>
    <t>B1. RAČUN FINANCIRANJA PREMA EKONOMSKOJ KLASIFIKACIJI</t>
  </si>
  <si>
    <t>Opće javne usluge</t>
  </si>
  <si>
    <t xml:space="preserve"> Izvršna i zakonodavna tijela, financijski i fiskalni poslovi</t>
  </si>
  <si>
    <t>Opće usluge</t>
  </si>
  <si>
    <t xml:space="preserve"> Javni red i sigurnost</t>
  </si>
  <si>
    <t xml:space="preserve"> Usluge protupožarne zaštite </t>
  </si>
  <si>
    <t xml:space="preserve"> Ekonomski poslovi</t>
  </si>
  <si>
    <t>Poljoprivreda, šumarstvo, ribolovstvo i lov</t>
  </si>
  <si>
    <t xml:space="preserve"> Promet </t>
  </si>
  <si>
    <t xml:space="preserve"> Ostale industrije </t>
  </si>
  <si>
    <t xml:space="preserve"> Zaštita okoliša </t>
  </si>
  <si>
    <t>Gospodarenje otpadom</t>
  </si>
  <si>
    <t>Usluge unaprjeđenja stanovanja i zajednice</t>
  </si>
  <si>
    <t xml:space="preserve"> Razvoj zajednice</t>
  </si>
  <si>
    <t xml:space="preserve"> Opskrba vodom </t>
  </si>
  <si>
    <t xml:space="preserve"> Ulična rasjeta </t>
  </si>
  <si>
    <t xml:space="preserve">Rekracija, kultura i religija </t>
  </si>
  <si>
    <t xml:space="preserve"> Službe rekreacije i sporta </t>
  </si>
  <si>
    <t xml:space="preserve"> Službe kulture</t>
  </si>
  <si>
    <t xml:space="preserve"> Službe emitiranja i izdavanja </t>
  </si>
  <si>
    <t xml:space="preserve"> Religijske i druge službe zajednice </t>
  </si>
  <si>
    <t xml:space="preserve"> Obrazovanje </t>
  </si>
  <si>
    <t xml:space="preserve"> Predškolsko i osnovno obrazovanje </t>
  </si>
  <si>
    <t xml:space="preserve"> Srednjoškolsko obrazovanje </t>
  </si>
  <si>
    <t xml:space="preserve"> Visoka naobrazba </t>
  </si>
  <si>
    <t xml:space="preserve">Socijalna zaštita </t>
  </si>
  <si>
    <t xml:space="preserve"> Obitelj i djeca </t>
  </si>
  <si>
    <t xml:space="preserve"> Socijalna pomoć stanovništvu koje nije obuhvaćeno redovnim socijalnim programom </t>
  </si>
  <si>
    <t>B. RAČUN FINANCIRANJA</t>
  </si>
  <si>
    <t>Transformacija/Izmjene i dopune prostornog plana</t>
  </si>
  <si>
    <t>Aktivnost A1010 04</t>
  </si>
  <si>
    <t xml:space="preserve">Tekuće donacije zdravstvenim organizacijama </t>
  </si>
  <si>
    <t>Aktivnost A1006 03</t>
  </si>
  <si>
    <t xml:space="preserve">Izbori </t>
  </si>
  <si>
    <t>Kapitalni projekt K 1011 20</t>
  </si>
  <si>
    <t xml:space="preserve">Adaptacija Društvenog doma Kljenovac </t>
  </si>
  <si>
    <t xml:space="preserve">Ostale pomoći darovnice </t>
  </si>
  <si>
    <t>Kapitalni projekt K 1011 21</t>
  </si>
  <si>
    <t xml:space="preserve">Biciklistička staza Kljenovac prema zgradi općine Lokvičići </t>
  </si>
  <si>
    <t>Aktivnost A1012 06</t>
  </si>
  <si>
    <t>Usluge tekućeg i investicijskog održavanja građevinskih objekata</t>
  </si>
  <si>
    <t>Pristojbe i naknade</t>
  </si>
  <si>
    <t>Opći ekonomski, trgovački i poslovi vezani uz rad</t>
  </si>
  <si>
    <t>074</t>
  </si>
  <si>
    <t>Službe javnog zdravstva</t>
  </si>
  <si>
    <t>07</t>
  </si>
  <si>
    <t>Zdravstvo</t>
  </si>
  <si>
    <t>Prihodi od upravnih i administrativnih pristojbi, pristojbi po posebnim propisima i naknada</t>
  </si>
  <si>
    <t>Kazne i upravne mjere</t>
  </si>
  <si>
    <t>Rashodi za donacije, kazne, naknade šteta i kapitalne pomoći</t>
  </si>
  <si>
    <t xml:space="preserve">Prihodi za posebne namjene </t>
  </si>
  <si>
    <t>Komunalna naknada</t>
  </si>
  <si>
    <t>Komunalni doprinos</t>
  </si>
  <si>
    <t>Turistička pristojba</t>
  </si>
  <si>
    <t>Vodni doprinos</t>
  </si>
  <si>
    <t xml:space="preserve">PRIHODI OD PRODAJE ILI ZAMJENE NEFINANCIJSKE IMOVINE </t>
  </si>
  <si>
    <t xml:space="preserve">Prihodi od prodaje nefinancijske imovine </t>
  </si>
  <si>
    <t>Izvor financiranja 42</t>
  </si>
  <si>
    <t>Izvor financiranja 71</t>
  </si>
  <si>
    <t>Izvor financiranja 43</t>
  </si>
  <si>
    <t>Izvor financiranja 45</t>
  </si>
  <si>
    <t>Izvor financiranja 48</t>
  </si>
  <si>
    <t>PRIHODI OD PRODAJE ILI ZAMJENE NEFINANCIJSKE IMOVINE</t>
  </si>
  <si>
    <t xml:space="preserve">Prihodi od nefinancijske imovine </t>
  </si>
  <si>
    <t>Aktivnost 1005 09</t>
  </si>
  <si>
    <t>Usluga izrade Plana rasvjete i akcijskog plana</t>
  </si>
  <si>
    <t xml:space="preserve">Intelektualne i osobne usluge </t>
  </si>
  <si>
    <t>dodano</t>
  </si>
  <si>
    <t>Novi iznos</t>
  </si>
  <si>
    <t xml:space="preserve">Rashodi za nabavu neproizvedene dugotrajne imovine </t>
  </si>
  <si>
    <t>Aktivnost 1005 10</t>
  </si>
  <si>
    <t xml:space="preserve">Usluga revizije dokumenata civilne zaštite </t>
  </si>
  <si>
    <t xml:space="preserve">dodano </t>
  </si>
  <si>
    <t>Aktivnost 1005 11</t>
  </si>
  <si>
    <t xml:space="preserve">Usluge vještačenja </t>
  </si>
  <si>
    <t>Aktivnost A1010 05</t>
  </si>
  <si>
    <t>Ostale tekuće donacije</t>
  </si>
  <si>
    <t>Aktivnost A1007 02</t>
  </si>
  <si>
    <t>Pomoći trgovačkim društvima</t>
  </si>
  <si>
    <t>Kapitalni projekt K 1011 22</t>
  </si>
  <si>
    <t xml:space="preserve">Kupnja građevinskog zemljišta </t>
  </si>
  <si>
    <t>IZVJEŠTAJ O IZVRŠENJU PRORAČUNA OPĆINE LOKVIČIĆI   ZA 2025. GODINU</t>
  </si>
  <si>
    <t>Ostvarenje/izvršenje 2024.</t>
  </si>
  <si>
    <t>Izvorni plan za 2025.</t>
  </si>
  <si>
    <t>INDEKS</t>
  </si>
  <si>
    <t>Tekući plan za 2025.</t>
  </si>
  <si>
    <t>6=5/2*100</t>
  </si>
  <si>
    <t>7=5/4*100</t>
  </si>
  <si>
    <t>Tekući plan</t>
  </si>
  <si>
    <t>Izvršenje 2025.</t>
  </si>
  <si>
    <t>5=4/3*100</t>
  </si>
  <si>
    <t>Ovaj Izvještaj o izvršenju proračuna bit će objavljen u Službenom glasniku Općine Lokvičići.</t>
  </si>
  <si>
    <t>'Ostvarenje/izvršenje 2024.</t>
  </si>
  <si>
    <t>-</t>
  </si>
  <si>
    <t>Porez na dohodak</t>
  </si>
  <si>
    <t>Porez na dohodak od nesamostalnog rada</t>
  </si>
  <si>
    <t>Porezi na imovinu</t>
  </si>
  <si>
    <t>Povremeni porezi na imovinu</t>
  </si>
  <si>
    <t>Porezi na robu i usluge</t>
  </si>
  <si>
    <t>Porez na promet</t>
  </si>
  <si>
    <t>Pomoći od međunrodnih organizacija te institucija i tijela EU</t>
  </si>
  <si>
    <t>Tekuće pomoći od institucija i tijela EU</t>
  </si>
  <si>
    <t>Pomoći proračunu i izvanproračunskim korisnicima iz drugih proračuna</t>
  </si>
  <si>
    <t>Tekuće pomoći proračunu i izvanproračunskim korisnicima iz drugih proračuna</t>
  </si>
  <si>
    <t>Kapitalne pomoći proračunu i izvanproračunskim korisnicima iz drugih proračuna</t>
  </si>
  <si>
    <t>Pomoći od izvanproračunskih korisnika</t>
  </si>
  <si>
    <t>Tekuće pomoći od izvanproračunskih korisnika</t>
  </si>
  <si>
    <t>Kapitalne pomoći od izvanproračunskih korisnika</t>
  </si>
  <si>
    <t>Pomoći izravnanja za decentralizirane funkcije i fiskalnog izravnanja</t>
  </si>
  <si>
    <t>Pomoći fiskalnog izravnanja</t>
  </si>
  <si>
    <t>Prihodi od financijske imovine</t>
  </si>
  <si>
    <t>Kamate na oročena sredstva i depozite po viđenju</t>
  </si>
  <si>
    <t>Prihodi od nefinancijske imovine</t>
  </si>
  <si>
    <t>Ostali prihodi od nefinancijske imovine</t>
  </si>
  <si>
    <t>Upravne i administrativne pristojbe</t>
  </si>
  <si>
    <t>Ostale pristojbe i naknade</t>
  </si>
  <si>
    <t>Prihodi po posebnim propisima</t>
  </si>
  <si>
    <t>Prihodi vodnog gospodarstva</t>
  </si>
  <si>
    <t>Ostali nespomenuti prihodi</t>
  </si>
  <si>
    <t>Komunalni doprinosi i naknade</t>
  </si>
  <si>
    <t>Komunalne naknade</t>
  </si>
  <si>
    <t xml:space="preserve">Ostali prihodi </t>
  </si>
  <si>
    <t>Prihodi od prodaje proizvedene dugotrajne imovine</t>
  </si>
  <si>
    <t>Prihodi od prodaje građevinskih objekata</t>
  </si>
  <si>
    <t>Ostali građevinski objekti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</si>
  <si>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</si>
  <si>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</si>
  <si>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</si>
  <si>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</si>
  <si>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</si>
  <si>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Naknade troškova zaposlenima</t>
  </si>
  <si>
    <t>Naknade za prijevoz, rad na terenu i odvojeni život</t>
  </si>
  <si>
    <t>Ostale naknade troškova zaposlenima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</si>
  <si>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</si>
  <si>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</si>
  <si>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</si>
  <si>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</si>
  <si>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autogume</t>
  </si>
  <si>
    <t>Usluge telefona, interneta,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</si>
  <si>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</si>
  <si>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</si>
  <si>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</si>
  <si>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</si>
  <si>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</si>
  <si>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</si>
  <si>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</si>
  <si>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</si>
  <si>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</si>
  <si>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</si>
  <si>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</si>
  <si>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</si>
  <si>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Kamate na primljene kredite i zajmove</t>
  </si>
  <si>
    <t>Kamate na primljene kredite i zajmove od kreditnih i ostalih financijskih institucija u javnim sektoru</t>
  </si>
  <si>
    <t>Ostali financijski rashodi</t>
  </si>
  <si>
    <t xml:space="preserve">Bankarske usluge i usluge platnog prometa </t>
  </si>
  <si>
    <t>Subvencije kreditni i financijskim institucijama, trgovačkim društvima, zadrugama, poljoprivrednicima i obrtnicima izvan javnog sektora</t>
  </si>
  <si>
    <t>Subvencije trgovačkim društvima i zadrugama izvan javnog sektora</t>
  </si>
  <si>
    <t>Pomoći proračunskim korisnicima drugih proračuna</t>
  </si>
  <si>
    <t>Tekuće pomoći proračunski korisnicima drugih proračuna</t>
  </si>
  <si>
    <t>Ostale naknade građanima i kućanstvima iz proračuna</t>
  </si>
  <si>
    <t>Naknade građanima i kućanstvima  u novcu</t>
  </si>
  <si>
    <t>Naknade građanima i kućanstvima u naravi</t>
  </si>
  <si>
    <t>Tekuće donacije</t>
  </si>
  <si>
    <t>Tekuće donacije u novcu</t>
  </si>
  <si>
    <t>Kapitalne pomoći</t>
  </si>
  <si>
    <t>Kapitalne pomoći kreditnim i ostalim financijskim institucijama te trgovačkim društvima u javnom sektoru</t>
  </si>
  <si>
    <t>Materijalna imovine- prirodna bogatstva</t>
  </si>
  <si>
    <t>Zemljište</t>
  </si>
  <si>
    <t>Građevinski objekti</t>
  </si>
  <si>
    <t>Poslovni objekti</t>
  </si>
  <si>
    <t>Ceste, željeznice i ostali prometni objekti</t>
  </si>
  <si>
    <t>Postrojenja i oprema</t>
  </si>
  <si>
    <t>Oprema za održavanje i zaštitu</t>
  </si>
  <si>
    <t>Nematerijalna proizvedena imovina</t>
  </si>
  <si>
    <t>Umjetnička, literarna i znanstvena djela</t>
  </si>
  <si>
    <t>036</t>
  </si>
  <si>
    <t>Rashodi za javni red i sigurnost koji nisu drugdje svrstani</t>
  </si>
  <si>
    <t>049</t>
  </si>
  <si>
    <t>Ekonomski poslovi koji nisu drugdje svrstani</t>
  </si>
  <si>
    <t>066</t>
  </si>
  <si>
    <t>Rashodi vezani za stanovanje i kom pogodnosti koji nisu drugdje svrstani</t>
  </si>
  <si>
    <t>101</t>
  </si>
  <si>
    <t>Bolest i invaliditet</t>
  </si>
  <si>
    <t>Ostale komunalne usluge</t>
  </si>
  <si>
    <t xml:space="preserve">Doprinosi za obvezno zdravstveno osiguranje </t>
  </si>
  <si>
    <t>Naknade za prijevoz, rad na terenu</t>
  </si>
  <si>
    <t>Nakande troškova zaposlenima</t>
  </si>
  <si>
    <t xml:space="preserve">Ostali rashodi za zaposlene </t>
  </si>
  <si>
    <t>Higijenske potrepštine Zaželi</t>
  </si>
  <si>
    <t xml:space="preserve">Tekuće donacije </t>
  </si>
  <si>
    <t xml:space="preserve">Ostali nespomenuti rashodi poslovanja </t>
  </si>
  <si>
    <t>Rashodi za usluge</t>
  </si>
  <si>
    <t xml:space="preserve">Usluge tekućeg i investicijskog održvanja </t>
  </si>
  <si>
    <t xml:space="preserve">Zakupnine i najamnine </t>
  </si>
  <si>
    <t>Naknade za rad predstavničkih tijela</t>
  </si>
  <si>
    <t xml:space="preserve">Pristojbe i naknade </t>
  </si>
  <si>
    <t xml:space="preserve">Ostali nespomenuti rashodi poslovanja  </t>
  </si>
  <si>
    <t xml:space="preserve">Uredski materijal i ostali materijalni rashodi </t>
  </si>
  <si>
    <t>Ostale naknade građanima i kućanstvima</t>
  </si>
  <si>
    <t>Pomoći proračunskim korisnicima</t>
  </si>
  <si>
    <t>Tekuće pomoći proračunkim korisnicima</t>
  </si>
  <si>
    <t>Materijalna imovina- prirodna bogatstva</t>
  </si>
  <si>
    <t>Transformacijaprostornog plana</t>
  </si>
  <si>
    <t>Ceste</t>
  </si>
  <si>
    <t xml:space="preserve">Ostali građevinski objekti </t>
  </si>
  <si>
    <t>Primljeni krediti i zajmovi od kreditnih institucija u javnom sektoru</t>
  </si>
  <si>
    <t>Primljeni zajmovi od  kreditnih institucija u javnom sektoru</t>
  </si>
  <si>
    <t>Otplata glavnice primljenih zajmova od drugih razina vlasti</t>
  </si>
  <si>
    <t>Otplata glavnice primljenih zajmova od državnog proračuna</t>
  </si>
  <si>
    <t>311</t>
  </si>
  <si>
    <t xml:space="preserve">  Vlastiti prihodi</t>
  </si>
  <si>
    <t>Komunalna naknada i komunalni doprinos</t>
  </si>
  <si>
    <t>Ostali prihodi za posebne namjene</t>
  </si>
  <si>
    <t xml:space="preserve">Ostali prihodi za posebne namjene </t>
  </si>
  <si>
    <t xml:space="preserve">IZVEŠTAJ PO ORGANIZACIJSKOJ KLASIFIKACIJI </t>
  </si>
  <si>
    <t>IZVJEŠTAJ O IZVRŠENJU PRORAČUNA OPĆINE LOKVIČIĆI ZA 2025. GODINU</t>
  </si>
  <si>
    <t xml:space="preserve">KLASA:  400-01/26-01/7                                                                                                                                                                                                                                      </t>
  </si>
  <si>
    <t xml:space="preserve">URBROJ: 2181-29-1-26-1   </t>
  </si>
  <si>
    <t>Lokvičići, 11.05.2026. godine</t>
  </si>
  <si>
    <t>Mate Zovko</t>
  </si>
  <si>
    <t xml:space="preserve">Na temelju članka 89. Zakona o proračunu ("Narodne novine" broj 144/21), Općinsko vijeće općine Lokvičići na svojoj 5. sjednici održanoj  dana 11.05.2026. donosi: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</si>
</sst>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39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4" fillId="0" borderId="5" xfId="0" applyFont="1" applyBorder="1" applyAlignment="1">
      <alignment horizontal="right" vertical="center"/>
    </xf>
    <xf numFmtId="0" fontId="7" fillId="2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3" fontId="6" fillId="4" borderId="3" xfId="0" applyNumberFormat="1" applyFont="1" applyFill="1" applyBorder="1" applyAlignment="1">
      <alignment horizontal="center"/>
    </xf>
    <xf numFmtId="0" fontId="19" fillId="0" borderId="0" xfId="0" applyFont="1"/>
    <xf numFmtId="3" fontId="3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 wrapText="1"/>
    </xf>
    <xf numFmtId="3" fontId="0" fillId="0" borderId="0" xfId="0" applyNumberFormat="1"/>
    <xf numFmtId="3" fontId="3" fillId="0" borderId="3" xfId="0" applyNumberFormat="1" applyFont="1" applyBorder="1" applyAlignment="1">
      <alignment horizontal="center"/>
    </xf>
    <xf numFmtId="0" fontId="21" fillId="2" borderId="4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/>
    </xf>
    <xf numFmtId="0" fontId="23" fillId="0" borderId="3" xfId="0" applyFont="1" applyBorder="1"/>
    <xf numFmtId="0" fontId="24" fillId="0" borderId="3" xfId="0" applyFont="1" applyBorder="1"/>
    <xf numFmtId="49" fontId="24" fillId="0" borderId="3" xfId="0" applyNumberFormat="1" applyFont="1" applyBorder="1"/>
    <xf numFmtId="0" fontId="24" fillId="0" borderId="3" xfId="0" applyFont="1" applyBorder="1" applyAlignment="1">
      <alignment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3" fontId="6" fillId="6" borderId="3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left" vertical="center" wrapText="1"/>
    </xf>
    <xf numFmtId="3" fontId="6" fillId="5" borderId="3" xfId="0" applyNumberFormat="1" applyFont="1" applyFill="1" applyBorder="1" applyAlignment="1">
      <alignment horizontal="center"/>
    </xf>
    <xf numFmtId="0" fontId="6" fillId="7" borderId="4" xfId="0" applyFont="1" applyFill="1" applyBorder="1" applyAlignment="1">
      <alignment horizontal="left" vertical="center" wrapText="1"/>
    </xf>
    <xf numFmtId="3" fontId="6" fillId="7" borderId="3" xfId="0" applyNumberFormat="1" applyFont="1" applyFill="1" applyBorder="1" applyAlignment="1">
      <alignment horizontal="center"/>
    </xf>
    <xf numFmtId="3" fontId="6" fillId="7" borderId="3" xfId="0" applyNumberFormat="1" applyFont="1" applyFill="1" applyBorder="1" applyAlignment="1">
      <alignment horizontal="center" wrapText="1"/>
    </xf>
    <xf numFmtId="0" fontId="20" fillId="7" borderId="4" xfId="0" applyFont="1" applyFill="1" applyBorder="1" applyAlignment="1">
      <alignment horizontal="left" vertical="center" wrapText="1"/>
    </xf>
    <xf numFmtId="3" fontId="6" fillId="7" borderId="3" xfId="0" applyNumberFormat="1" applyFont="1" applyFill="1" applyBorder="1" applyAlignment="1">
      <alignment horizontal="left"/>
    </xf>
    <xf numFmtId="3" fontId="6" fillId="7" borderId="3" xfId="0" applyNumberFormat="1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/>
    </xf>
    <xf numFmtId="0" fontId="1" fillId="7" borderId="3" xfId="0" applyFont="1" applyFill="1" applyBorder="1"/>
    <xf numFmtId="0" fontId="9" fillId="7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7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7" borderId="3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 wrapText="1"/>
    </xf>
    <xf numFmtId="3" fontId="15" fillId="0" borderId="3" xfId="0" applyNumberFormat="1" applyFont="1" applyBorder="1" applyAlignment="1">
      <alignment horizontal="center"/>
    </xf>
    <xf numFmtId="0" fontId="6" fillId="6" borderId="3" xfId="0" applyFont="1" applyFill="1" applyBorder="1" applyAlignment="1">
      <alignment horizontal="center" vertical="top" wrapText="1"/>
    </xf>
    <xf numFmtId="3" fontId="3" fillId="7" borderId="3" xfId="0" applyNumberFormat="1" applyFont="1" applyFill="1" applyBorder="1" applyAlignment="1">
      <alignment horizontal="center" vertical="top"/>
    </xf>
    <xf numFmtId="3" fontId="3" fillId="2" borderId="3" xfId="0" applyNumberFormat="1" applyFont="1" applyFill="1" applyBorder="1" applyAlignment="1">
      <alignment horizontal="center" vertical="top"/>
    </xf>
    <xf numFmtId="3" fontId="6" fillId="6" borderId="3" xfId="0" applyNumberFormat="1" applyFont="1" applyFill="1" applyBorder="1" applyAlignment="1">
      <alignment horizontal="center" vertical="top"/>
    </xf>
    <xf numFmtId="3" fontId="3" fillId="2" borderId="3" xfId="0" applyNumberFormat="1" applyFont="1" applyFill="1" applyBorder="1" applyAlignment="1">
      <alignment horizontal="center" vertical="top" wrapText="1"/>
    </xf>
    <xf numFmtId="3" fontId="3" fillId="7" borderId="3" xfId="0" applyNumberFormat="1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1" fillId="7" borderId="3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 wrapText="1"/>
    </xf>
    <xf numFmtId="3" fontId="9" fillId="3" borderId="3" xfId="0" applyNumberFormat="1" applyFont="1" applyFill="1" applyBorder="1" applyAlignment="1">
      <alignment horizontal="center" wrapText="1"/>
    </xf>
    <xf numFmtId="3" fontId="9" fillId="6" borderId="3" xfId="0" quotePrefix="1" applyNumberFormat="1" applyFont="1" applyFill="1" applyBorder="1" applyAlignment="1">
      <alignment horizontal="center"/>
    </xf>
    <xf numFmtId="49" fontId="9" fillId="6" borderId="3" xfId="0" applyNumberFormat="1" applyFont="1" applyFill="1" applyBorder="1" applyAlignment="1">
      <alignment horizontal="left" vertical="center" wrapText="1"/>
    </xf>
    <xf numFmtId="49" fontId="9" fillId="7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/>
    </xf>
    <xf numFmtId="49" fontId="9" fillId="7" borderId="3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center" vertical="center" wrapText="1"/>
    </xf>
    <xf numFmtId="49" fontId="19" fillId="2" borderId="0" xfId="1" applyNumberFormat="1" applyFont="1" applyFill="1"/>
    <xf numFmtId="49" fontId="19" fillId="2" borderId="0" xfId="0" applyNumberFormat="1" applyFont="1" applyFill="1"/>
    <xf numFmtId="0" fontId="27" fillId="2" borderId="4" xfId="0" applyFont="1" applyFill="1" applyBorder="1" applyAlignment="1">
      <alignment horizontal="left" vertical="center" wrapText="1"/>
    </xf>
    <xf numFmtId="0" fontId="9" fillId="7" borderId="3" xfId="0" quotePrefix="1" applyFont="1" applyFill="1" applyBorder="1" applyAlignment="1">
      <alignment horizontal="left" vertical="center" wrapText="1"/>
    </xf>
    <xf numFmtId="3" fontId="9" fillId="7" borderId="3" xfId="0" quotePrefix="1" applyNumberFormat="1" applyFont="1" applyFill="1" applyBorder="1" applyAlignment="1">
      <alignment horizontal="center" vertical="center"/>
    </xf>
    <xf numFmtId="3" fontId="9" fillId="7" borderId="3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1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0" borderId="3" xfId="0" quotePrefix="1" applyFont="1" applyBorder="1" applyAlignment="1">
      <alignment horizontal="center"/>
    </xf>
    <xf numFmtId="3" fontId="6" fillId="2" borderId="0" xfId="0" applyNumberFormat="1" applyFont="1" applyFill="1" applyAlignment="1">
      <alignment horizontal="center" wrapText="1"/>
    </xf>
    <xf numFmtId="3" fontId="6" fillId="2" borderId="0" xfId="0" applyNumberFormat="1" applyFont="1" applyFill="1" applyAlignment="1">
      <alignment horizontal="center"/>
    </xf>
    <xf numFmtId="3" fontId="6" fillId="6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9" fillId="7" borderId="1" xfId="0" applyNumberFormat="1" applyFont="1" applyFill="1" applyBorder="1" applyAlignment="1">
      <alignment horizontal="center" vertical="center" wrapText="1"/>
    </xf>
    <xf numFmtId="3" fontId="9" fillId="7" borderId="1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26" fillId="2" borderId="3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4" fontId="9" fillId="6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4" fontId="9" fillId="6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/>
    </xf>
    <xf numFmtId="4" fontId="6" fillId="6" borderId="3" xfId="0" applyNumberFormat="1" applyFont="1" applyFill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4" fontId="9" fillId="3" borderId="1" xfId="0" quotePrefix="1" applyNumberFormat="1" applyFont="1" applyFill="1" applyBorder="1" applyAlignment="1">
      <alignment horizontal="center"/>
    </xf>
    <xf numFmtId="4" fontId="9" fillId="3" borderId="3" xfId="0" applyNumberFormat="1" applyFont="1" applyFill="1" applyBorder="1" applyAlignment="1">
      <alignment horizontal="center" wrapText="1"/>
    </xf>
    <xf numFmtId="4" fontId="9" fillId="6" borderId="1" xfId="0" quotePrefix="1" applyNumberFormat="1" applyFont="1" applyFill="1" applyBorder="1" applyAlignment="1">
      <alignment horizontal="center"/>
    </xf>
    <xf numFmtId="4" fontId="9" fillId="6" borderId="3" xfId="0" quotePrefix="1" applyNumberFormat="1" applyFont="1" applyFill="1" applyBorder="1" applyAlignment="1">
      <alignment horizontal="center"/>
    </xf>
    <xf numFmtId="4" fontId="9" fillId="3" borderId="2" xfId="0" applyNumberFormat="1" applyFont="1" applyFill="1" applyBorder="1" applyAlignment="1">
      <alignment horizontal="center" vertical="center" wrapText="1"/>
    </xf>
    <xf numFmtId="4" fontId="9" fillId="6" borderId="2" xfId="0" applyNumberFormat="1" applyFont="1" applyFill="1" applyBorder="1" applyAlignment="1">
      <alignment horizontal="center" vertical="center" wrapText="1"/>
    </xf>
    <xf numFmtId="164" fontId="6" fillId="6" borderId="3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3" fontId="6" fillId="2" borderId="3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 vertical="center" wrapText="1"/>
    </xf>
    <xf numFmtId="4" fontId="6" fillId="3" borderId="4" xfId="0" quotePrefix="1" applyNumberFormat="1" applyFont="1" applyFill="1" applyBorder="1" applyAlignment="1">
      <alignment horizontal="center" vertical="center" wrapText="1"/>
    </xf>
    <xf numFmtId="4" fontId="6" fillId="3" borderId="3" xfId="0" quotePrefix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6" fillId="0" borderId="4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3" xfId="0" quotePrefix="1" applyNumberFormat="1" applyFont="1" applyFill="1" applyBorder="1" applyAlignment="1">
      <alignment horizontal="center" vertical="center" wrapText="1"/>
    </xf>
    <xf numFmtId="4" fontId="7" fillId="2" borderId="3" xfId="0" quotePrefix="1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 wrapText="1"/>
    </xf>
    <xf numFmtId="4" fontId="9" fillId="7" borderId="3" xfId="0" applyNumberFormat="1" applyFont="1" applyFill="1" applyBorder="1" applyAlignment="1">
      <alignment horizontal="center" vertical="center" wrapText="1"/>
    </xf>
    <xf numFmtId="4" fontId="8" fillId="2" borderId="3" xfId="0" quotePrefix="1" applyNumberFormat="1" applyFont="1" applyFill="1" applyBorder="1" applyAlignment="1">
      <alignment horizontal="center" vertical="center"/>
    </xf>
    <xf numFmtId="4" fontId="6" fillId="7" borderId="3" xfId="0" applyNumberFormat="1" applyFont="1" applyFill="1" applyBorder="1" applyAlignment="1">
      <alignment horizontal="center"/>
    </xf>
    <xf numFmtId="4" fontId="9" fillId="7" borderId="3" xfId="0" quotePrefix="1" applyNumberFormat="1" applyFont="1" applyFill="1" applyBorder="1" applyAlignment="1">
      <alignment horizontal="center" vertical="center"/>
    </xf>
    <xf numFmtId="4" fontId="8" fillId="2" borderId="3" xfId="0" quotePrefix="1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horizontal="center"/>
    </xf>
    <xf numFmtId="4" fontId="9" fillId="7" borderId="3" xfId="0" quotePrefix="1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/>
    </xf>
    <xf numFmtId="4" fontId="9" fillId="7" borderId="3" xfId="0" applyNumberFormat="1" applyFont="1" applyFill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/>
    </xf>
    <xf numFmtId="4" fontId="24" fillId="0" borderId="3" xfId="0" applyNumberFormat="1" applyFont="1" applyBorder="1" applyAlignment="1">
      <alignment horizontal="center"/>
    </xf>
    <xf numFmtId="4" fontId="1" fillId="7" borderId="3" xfId="0" applyNumberFormat="1" applyFont="1" applyFill="1" applyBorder="1" applyAlignment="1">
      <alignment horizontal="center"/>
    </xf>
    <xf numFmtId="4" fontId="24" fillId="0" borderId="3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wrapText="1"/>
    </xf>
    <xf numFmtId="4" fontId="3" fillId="2" borderId="0" xfId="0" applyNumberFormat="1" applyFont="1" applyFill="1" applyAlignment="1">
      <alignment horizontal="center"/>
    </xf>
    <xf numFmtId="4" fontId="0" fillId="0" borderId="3" xfId="0" applyNumberFormat="1" applyBorder="1"/>
    <xf numFmtId="4" fontId="3" fillId="0" borderId="3" xfId="0" applyNumberFormat="1" applyFont="1" applyBorder="1" applyAlignment="1">
      <alignment horizontal="center"/>
    </xf>
    <xf numFmtId="4" fontId="6" fillId="7" borderId="3" xfId="0" applyNumberFormat="1" applyFon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0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23" fillId="0" borderId="3" xfId="0" applyNumberFormat="1" applyFont="1" applyBorder="1" applyAlignment="1">
      <alignment horizontal="left"/>
    </xf>
    <xf numFmtId="49" fontId="24" fillId="0" borderId="3" xfId="0" applyNumberFormat="1" applyFont="1" applyBorder="1" applyAlignment="1">
      <alignment horizontal="left"/>
    </xf>
    <xf numFmtId="49" fontId="1" fillId="7" borderId="3" xfId="0" applyNumberFormat="1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49" fontId="24" fillId="0" borderId="3" xfId="0" applyNumberFormat="1" applyFont="1" applyBorder="1" applyAlignment="1">
      <alignment horizontal="left" wrapText="1"/>
    </xf>
    <xf numFmtId="0" fontId="7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4" fontId="9" fillId="2" borderId="3" xfId="0" quotePrefix="1" applyNumberFormat="1" applyFont="1" applyFill="1" applyBorder="1" applyAlignment="1">
      <alignment horizontal="center" vertical="center" wrapText="1"/>
    </xf>
    <xf numFmtId="4" fontId="9" fillId="2" borderId="3" xfId="0" quotePrefix="1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 wrapText="1"/>
    </xf>
    <xf numFmtId="4" fontId="6" fillId="2" borderId="3" xfId="0" applyNumberFormat="1" applyFont="1" applyFill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29" fillId="0" borderId="1" xfId="0" quotePrefix="1" applyFont="1" applyBorder="1" applyAlignment="1">
      <alignment horizontal="center"/>
    </xf>
    <xf numFmtId="0" fontId="29" fillId="0" borderId="2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3" fontId="29" fillId="2" borderId="3" xfId="0" applyNumberFormat="1" applyFont="1" applyFill="1" applyBorder="1" applyAlignment="1">
      <alignment horizontal="center" vertical="center" wrapText="1"/>
    </xf>
    <xf numFmtId="3" fontId="29" fillId="2" borderId="4" xfId="0" quotePrefix="1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6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wrapText="1"/>
    </xf>
    <xf numFmtId="3" fontId="29" fillId="2" borderId="3" xfId="0" quotePrefix="1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center" wrapText="1"/>
    </xf>
    <xf numFmtId="164" fontId="9" fillId="6" borderId="3" xfId="0" quotePrefix="1" applyNumberFormat="1" applyFont="1" applyFill="1" applyBorder="1" applyAlignment="1">
      <alignment horizontal="center"/>
    </xf>
    <xf numFmtId="49" fontId="0" fillId="2" borderId="3" xfId="0" applyNumberFormat="1" applyFill="1" applyBorder="1" applyAlignment="1">
      <alignment horizontal="left"/>
    </xf>
    <xf numFmtId="0" fontId="0" fillId="2" borderId="3" xfId="0" applyFill="1" applyBorder="1"/>
    <xf numFmtId="4" fontId="0" fillId="2" borderId="3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1" fillId="7" borderId="3" xfId="0" applyNumberFormat="1" applyFont="1" applyFill="1" applyBorder="1" applyAlignment="1">
      <alignment horizontal="center" vertical="center"/>
    </xf>
    <xf numFmtId="164" fontId="1" fillId="7" borderId="3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/>
    </xf>
    <xf numFmtId="4" fontId="6" fillId="5" borderId="3" xfId="0" applyNumberFormat="1" applyFont="1" applyFill="1" applyBorder="1" applyAlignment="1">
      <alignment horizontal="center"/>
    </xf>
    <xf numFmtId="4" fontId="15" fillId="2" borderId="3" xfId="0" applyNumberFormat="1" applyFont="1" applyFill="1" applyBorder="1" applyAlignment="1">
      <alignment horizontal="center" wrapText="1"/>
    </xf>
    <xf numFmtId="4" fontId="15" fillId="2" borderId="3" xfId="0" applyNumberFormat="1" applyFont="1" applyFill="1" applyBorder="1" applyAlignment="1">
      <alignment horizontal="center"/>
    </xf>
    <xf numFmtId="4" fontId="3" fillId="2" borderId="0" xfId="0" applyNumberFormat="1" applyFont="1" applyFill="1" applyAlignment="1">
      <alignment horizontal="left" vertical="center" wrapText="1"/>
    </xf>
    <xf numFmtId="4" fontId="3" fillId="2" borderId="0" xfId="0" applyNumberFormat="1" applyFont="1" applyFill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6" fillId="6" borderId="3" xfId="0" applyNumberFormat="1" applyFont="1" applyFill="1" applyBorder="1" applyAlignment="1">
      <alignment horizontal="center" vertical="top" wrapText="1"/>
    </xf>
    <xf numFmtId="4" fontId="3" fillId="7" borderId="3" xfId="0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top"/>
    </xf>
    <xf numFmtId="4" fontId="6" fillId="6" borderId="3" xfId="0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top" wrapText="1"/>
    </xf>
    <xf numFmtId="4" fontId="3" fillId="7" borderId="3" xfId="0" applyNumberFormat="1" applyFont="1" applyFill="1" applyBorder="1" applyAlignment="1">
      <alignment horizontal="center" vertical="top" wrapText="1"/>
    </xf>
    <xf numFmtId="4" fontId="7" fillId="2" borderId="4" xfId="0" applyNumberFormat="1" applyFont="1" applyFill="1" applyBorder="1" applyAlignment="1">
      <alignment horizontal="center" vertical="center" wrapText="1"/>
    </xf>
    <xf numFmtId="1" fontId="29" fillId="2" borderId="3" xfId="0" quotePrefix="1" applyNumberFormat="1" applyFont="1" applyFill="1" applyBorder="1" applyAlignment="1">
      <alignment horizontal="center" vertical="center" wrapText="1"/>
    </xf>
    <xf numFmtId="1" fontId="29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2" borderId="0" xfId="0" applyFill="1"/>
    <xf numFmtId="164" fontId="29" fillId="3" borderId="3" xfId="0" applyNumberFormat="1" applyFont="1" applyFill="1" applyBorder="1" applyAlignment="1">
      <alignment horizontal="center" vertical="center" wrapText="1"/>
    </xf>
    <xf numFmtId="3" fontId="29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3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3" fontId="29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7" borderId="3" xfId="0" applyNumberFormat="1" applyFont="1" applyFill="1" applyBorder="1" applyAlignment="1">
      <alignment horizontal="center"/>
    </xf>
    <xf numFmtId="164" fontId="15" fillId="2" borderId="3" xfId="0" applyNumberFormat="1" applyFont="1" applyFill="1" applyBorder="1" applyAlignment="1">
      <alignment horizontal="center" wrapText="1"/>
    </xf>
    <xf numFmtId="164" fontId="6" fillId="7" borderId="3" xfId="0" applyNumberFormat="1" applyFont="1" applyFill="1" applyBorder="1" applyAlignment="1">
      <alignment horizontal="center" wrapText="1"/>
    </xf>
    <xf numFmtId="164" fontId="3" fillId="2" borderId="3" xfId="0" quotePrefix="1" applyNumberFormat="1" applyFont="1" applyFill="1" applyBorder="1" applyAlignment="1">
      <alignment horizontal="center" wrapText="1"/>
    </xf>
    <xf numFmtId="164" fontId="15" fillId="2" borderId="3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/>
    </xf>
    <xf numFmtId="164" fontId="6" fillId="6" borderId="3" xfId="0" applyNumberFormat="1" applyFont="1" applyFill="1" applyBorder="1" applyAlignment="1">
      <alignment horizontal="center" vertical="center" wrapText="1"/>
    </xf>
    <xf numFmtId="164" fontId="3" fillId="7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9" fillId="7" borderId="3" xfId="0" applyNumberFormat="1" applyFont="1" applyFill="1" applyBorder="1" applyAlignment="1">
      <alignment horizontal="center" vertical="center" wrapText="1"/>
    </xf>
    <xf numFmtId="164" fontId="9" fillId="7" borderId="3" xfId="0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9" fillId="0" borderId="1" xfId="0" quotePrefix="1" applyFont="1" applyBorder="1" applyAlignment="1">
      <alignment horizontal="center" wrapText="1"/>
    </xf>
    <xf numFmtId="0" fontId="29" fillId="0" borderId="2" xfId="0" quotePrefix="1" applyFont="1" applyBorder="1" applyAlignment="1">
      <alignment horizontal="center" wrapText="1"/>
    </xf>
    <xf numFmtId="0" fontId="29" fillId="0" borderId="4" xfId="0" quotePrefix="1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6" borderId="1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left"/>
    </xf>
    <xf numFmtId="3" fontId="6" fillId="7" borderId="2" xfId="0" applyNumberFormat="1" applyFont="1" applyFill="1" applyBorder="1" applyAlignment="1">
      <alignment horizontal="left"/>
    </xf>
    <xf numFmtId="3" fontId="6" fillId="7" borderId="4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3"/>
    </xf>
    <xf numFmtId="0" fontId="3" fillId="2" borderId="2" xfId="0" applyFont="1" applyFill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left" vertical="center" wrapText="1" indent="3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/>
    </xf>
    <xf numFmtId="3" fontId="6" fillId="7" borderId="2" xfId="0" applyNumberFormat="1" applyFont="1" applyFill="1" applyBorder="1" applyAlignment="1">
      <alignment horizontal="center"/>
    </xf>
    <xf numFmtId="3" fontId="6" fillId="7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center"/>
    </xf>
    <xf numFmtId="3" fontId="6" fillId="7" borderId="1" xfId="0" applyNumberFormat="1" applyFont="1" applyFill="1" applyBorder="1" applyAlignment="1">
      <alignment horizontal="left" vertical="center"/>
    </xf>
    <xf numFmtId="3" fontId="6" fillId="7" borderId="2" xfId="0" applyNumberFormat="1" applyFont="1" applyFill="1" applyBorder="1" applyAlignment="1">
      <alignment horizontal="left" vertical="center"/>
    </xf>
    <xf numFmtId="3" fontId="6" fillId="7" borderId="4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3" fontId="6" fillId="7" borderId="1" xfId="0" applyNumberFormat="1" applyFont="1" applyFill="1" applyBorder="1" applyAlignment="1">
      <alignment horizontal="left" wrapText="1"/>
    </xf>
    <xf numFmtId="3" fontId="6" fillId="7" borderId="2" xfId="0" applyNumberFormat="1" applyFont="1" applyFill="1" applyBorder="1" applyAlignment="1">
      <alignment horizontal="left" wrapText="1"/>
    </xf>
    <xf numFmtId="3" fontId="6" fillId="7" borderId="4" xfId="0" applyNumberFormat="1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vertical="center" wrapText="1"/>
    </xf>
  </cellXfs>
  <cellStyles count="2">
    <cellStyle name="Normalno" xfId="0" builtinId="0"/>
    <cellStyle name="Zarez 2" xfId="1" xr:uid="{708BE074-EAF4-4649-AE4A-959CB743D378}"/>
  </cellStyles>
  <dxfs count="0"/>
  <tableStyles count="0" defaultTableStyle="TableStyleMedium2" defaultPivotStyle="PivotStyleLight16"/>
  <colors>
    <mruColors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zoomScale="79" zoomScaleNormal="79" workbookViewId="0">
      <selection activeCell="A4" sqref="A4:K4"/>
    </sheetView>
  </sheetViews>
  <sheetFormatPr defaultRowHeight="14.4" x14ac:dyDescent="0.3"/>
  <cols>
    <col min="5" max="5" width="25.33203125" customWidth="1"/>
    <col min="6" max="6" width="20.109375" style="50" customWidth="1"/>
    <col min="7" max="7" width="18.109375" customWidth="1"/>
    <col min="8" max="8" width="18.21875" customWidth="1"/>
    <col min="9" max="9" width="14" bestFit="1" customWidth="1"/>
    <col min="10" max="11" width="7.88671875" bestFit="1" customWidth="1"/>
  </cols>
  <sheetData>
    <row r="1" spans="1:13" ht="44.4" customHeight="1" x14ac:dyDescent="0.3">
      <c r="A1" s="322" t="s">
        <v>523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2" spans="1:13" ht="42" customHeight="1" x14ac:dyDescent="0.3">
      <c r="A2" s="310" t="s">
        <v>384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3" ht="18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15.6" customHeight="1" x14ac:dyDescent="0.3">
      <c r="A4" s="310" t="s">
        <v>14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</row>
    <row r="5" spans="1:13" ht="17.399999999999999" x14ac:dyDescent="0.3">
      <c r="A5" s="4"/>
      <c r="B5" s="4"/>
      <c r="C5" s="4"/>
      <c r="D5" s="4"/>
      <c r="E5" s="4"/>
      <c r="F5" s="4"/>
      <c r="G5" s="4"/>
      <c r="H5" s="5"/>
      <c r="I5" s="5"/>
      <c r="J5" s="5"/>
      <c r="K5" s="5"/>
    </row>
    <row r="6" spans="1:13" ht="18" customHeight="1" x14ac:dyDescent="0.3">
      <c r="A6" s="310" t="s">
        <v>21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</row>
    <row r="7" spans="1:13" ht="17.399999999999999" x14ac:dyDescent="0.3">
      <c r="A7" s="1"/>
      <c r="B7" s="2"/>
      <c r="C7" s="2"/>
      <c r="D7" s="2"/>
      <c r="E7" s="6"/>
      <c r="F7" s="6"/>
      <c r="G7" s="7"/>
      <c r="H7" s="25"/>
      <c r="I7" s="118"/>
      <c r="J7" s="118"/>
      <c r="K7" s="118" t="s">
        <v>25</v>
      </c>
    </row>
    <row r="8" spans="1:13" ht="27" x14ac:dyDescent="0.3">
      <c r="A8" s="21"/>
      <c r="B8" s="22"/>
      <c r="C8" s="22"/>
      <c r="D8" s="23"/>
      <c r="E8" s="24"/>
      <c r="F8" s="227" t="s">
        <v>385</v>
      </c>
      <c r="G8" s="3" t="s">
        <v>386</v>
      </c>
      <c r="H8" s="3" t="s">
        <v>388</v>
      </c>
      <c r="I8" s="3" t="s">
        <v>392</v>
      </c>
      <c r="J8" s="3" t="s">
        <v>387</v>
      </c>
      <c r="K8" s="3" t="s">
        <v>387</v>
      </c>
      <c r="M8" s="124"/>
    </row>
    <row r="9" spans="1:13" x14ac:dyDescent="0.3">
      <c r="A9" s="319">
        <v>1</v>
      </c>
      <c r="B9" s="320"/>
      <c r="C9" s="320"/>
      <c r="D9" s="320"/>
      <c r="E9" s="321"/>
      <c r="F9" s="122">
        <v>2</v>
      </c>
      <c r="G9" s="121">
        <v>3</v>
      </c>
      <c r="H9" s="121">
        <v>4</v>
      </c>
      <c r="I9" s="121">
        <v>5</v>
      </c>
      <c r="J9" s="121" t="s">
        <v>389</v>
      </c>
      <c r="K9" s="121" t="s">
        <v>390</v>
      </c>
    </row>
    <row r="10" spans="1:13" x14ac:dyDescent="0.3">
      <c r="A10" s="314" t="s">
        <v>0</v>
      </c>
      <c r="B10" s="315"/>
      <c r="C10" s="315"/>
      <c r="D10" s="315"/>
      <c r="E10" s="316"/>
      <c r="F10" s="142">
        <f>F11+F12</f>
        <v>903054.17</v>
      </c>
      <c r="G10" s="66">
        <f>SUM(G11:G12)</f>
        <v>2043686</v>
      </c>
      <c r="H10" s="66">
        <f>H11+H12</f>
        <v>1255747</v>
      </c>
      <c r="I10" s="148">
        <f>I11+I12</f>
        <v>1051625.1399999999</v>
      </c>
      <c r="J10" s="157">
        <f>I10/F10*100</f>
        <v>116.45205514083389</v>
      </c>
      <c r="K10" s="157">
        <f>I10/H10*100</f>
        <v>83.744985255787981</v>
      </c>
    </row>
    <row r="11" spans="1:13" x14ac:dyDescent="0.3">
      <c r="A11" s="317" t="s">
        <v>34</v>
      </c>
      <c r="B11" s="318"/>
      <c r="C11" s="318"/>
      <c r="D11" s="318"/>
      <c r="E11" s="313"/>
      <c r="F11" s="143">
        <v>900354.17</v>
      </c>
      <c r="G11" s="97">
        <f>' Račun prihoda i rashoda'!D9</f>
        <v>2026186</v>
      </c>
      <c r="H11" s="97">
        <f>' Račun prihoda i rashoda'!E9</f>
        <v>1251747</v>
      </c>
      <c r="I11" s="147">
        <v>1048925.1399999999</v>
      </c>
      <c r="J11" s="158">
        <f t="shared" ref="J11:J15" si="0">I11/F11*100</f>
        <v>116.50139189114877</v>
      </c>
      <c r="K11" s="158">
        <f>I11/H11*100</f>
        <v>83.796896657231841</v>
      </c>
    </row>
    <row r="12" spans="1:13" x14ac:dyDescent="0.3">
      <c r="A12" s="312" t="s">
        <v>35</v>
      </c>
      <c r="B12" s="313"/>
      <c r="C12" s="313"/>
      <c r="D12" s="313"/>
      <c r="E12" s="313"/>
      <c r="F12" s="143">
        <v>2700</v>
      </c>
      <c r="G12" s="97">
        <f>' Račun prihoda i rashoda'!D43</f>
        <v>17500</v>
      </c>
      <c r="H12" s="97">
        <f>' Račun prihoda i rashoda'!E43</f>
        <v>4000</v>
      </c>
      <c r="I12" s="147">
        <v>2700</v>
      </c>
      <c r="J12" s="158">
        <f t="shared" si="0"/>
        <v>100</v>
      </c>
      <c r="K12" s="158">
        <f t="shared" ref="K12:K15" si="1">I12/H12*100</f>
        <v>67.5</v>
      </c>
    </row>
    <row r="13" spans="1:13" x14ac:dyDescent="0.3">
      <c r="A13" s="63" t="s">
        <v>1</v>
      </c>
      <c r="B13" s="62"/>
      <c r="C13" s="62"/>
      <c r="D13" s="62"/>
      <c r="E13" s="62"/>
      <c r="F13" s="142">
        <f>F14+F15</f>
        <v>814288</v>
      </c>
      <c r="G13" s="66">
        <f>G14+G15</f>
        <v>1884497</v>
      </c>
      <c r="H13" s="66">
        <f>' Račun prihoda i rashoda'!E53</f>
        <v>1173297</v>
      </c>
      <c r="I13" s="148">
        <f>I14+I15</f>
        <v>1052644.6100000001</v>
      </c>
      <c r="J13" s="157">
        <f t="shared" si="0"/>
        <v>129.27178221955867</v>
      </c>
      <c r="K13" s="157">
        <f t="shared" si="1"/>
        <v>89.716807423866257</v>
      </c>
    </row>
    <row r="14" spans="1:13" x14ac:dyDescent="0.3">
      <c r="A14" s="327" t="s">
        <v>36</v>
      </c>
      <c r="B14" s="318"/>
      <c r="C14" s="318"/>
      <c r="D14" s="318"/>
      <c r="E14" s="318"/>
      <c r="F14" s="144">
        <v>333271.19</v>
      </c>
      <c r="G14" s="97">
        <f>' Račun prihoda i rashoda'!D54</f>
        <v>546497</v>
      </c>
      <c r="H14" s="98">
        <f>' Račun prihoda i rashoda'!E54</f>
        <v>491297</v>
      </c>
      <c r="I14" s="160">
        <v>444440.46</v>
      </c>
      <c r="J14" s="159">
        <f t="shared" si="0"/>
        <v>133.35699974546256</v>
      </c>
      <c r="K14" s="159">
        <f t="shared" si="1"/>
        <v>90.46268550388055</v>
      </c>
    </row>
    <row r="15" spans="1:13" x14ac:dyDescent="0.3">
      <c r="A15" s="312" t="s">
        <v>37</v>
      </c>
      <c r="B15" s="313"/>
      <c r="C15" s="313"/>
      <c r="D15" s="313"/>
      <c r="E15" s="313"/>
      <c r="F15" s="143">
        <v>481016.81</v>
      </c>
      <c r="G15" s="97">
        <f>' Račun prihoda i rashoda'!D107</f>
        <v>1338000</v>
      </c>
      <c r="H15" s="98">
        <f>' Račun prihoda i rashoda'!E107</f>
        <v>682000</v>
      </c>
      <c r="I15" s="160">
        <v>608204.15</v>
      </c>
      <c r="J15" s="159">
        <f t="shared" si="0"/>
        <v>126.44135035530255</v>
      </c>
      <c r="K15" s="159">
        <f t="shared" si="1"/>
        <v>89.179494134897368</v>
      </c>
    </row>
    <row r="16" spans="1:13" x14ac:dyDescent="0.3">
      <c r="A16" s="328" t="s">
        <v>42</v>
      </c>
      <c r="B16" s="315"/>
      <c r="C16" s="315"/>
      <c r="D16" s="315"/>
      <c r="E16" s="315"/>
      <c r="F16" s="145">
        <f>F10-F13</f>
        <v>88766.170000000042</v>
      </c>
      <c r="G16" s="66">
        <f>G10-G13</f>
        <v>159189</v>
      </c>
      <c r="H16" s="66">
        <f>H10-H13</f>
        <v>82450</v>
      </c>
      <c r="I16" s="148">
        <f>I10-I13</f>
        <v>-1019.4700000002049</v>
      </c>
      <c r="J16" s="157" t="s">
        <v>396</v>
      </c>
      <c r="K16" s="157"/>
    </row>
    <row r="17" spans="1:14" ht="17.399999999999999" x14ac:dyDescent="0.3">
      <c r="A17" s="4"/>
      <c r="B17" s="17"/>
      <c r="C17" s="17"/>
      <c r="D17" s="17"/>
      <c r="E17" s="17"/>
      <c r="F17" s="17"/>
      <c r="G17" s="18"/>
      <c r="H17" s="18"/>
      <c r="I17" s="18"/>
      <c r="J17" s="18"/>
      <c r="K17" s="18"/>
    </row>
    <row r="18" spans="1:14" ht="18" customHeight="1" x14ac:dyDescent="0.3">
      <c r="A18" s="310" t="s">
        <v>20</v>
      </c>
      <c r="B18" s="310"/>
      <c r="C18" s="310"/>
      <c r="D18" s="310"/>
      <c r="E18" s="310"/>
      <c r="F18" s="310"/>
      <c r="G18" s="310"/>
      <c r="H18" s="310"/>
      <c r="I18" s="310"/>
      <c r="J18" s="310"/>
      <c r="K18" s="310"/>
    </row>
    <row r="19" spans="1:14" ht="17.399999999999999" x14ac:dyDescent="0.3">
      <c r="A19" s="4"/>
      <c r="B19" s="17"/>
      <c r="C19" s="17"/>
      <c r="D19" s="17"/>
      <c r="E19" s="17"/>
      <c r="F19" s="146"/>
      <c r="G19" s="18"/>
      <c r="H19" s="18"/>
      <c r="I19" s="18"/>
      <c r="J19" s="18"/>
      <c r="K19" s="18"/>
    </row>
    <row r="20" spans="1:14" ht="27" x14ac:dyDescent="0.3">
      <c r="A20" s="21"/>
      <c r="B20" s="22"/>
      <c r="C20" s="22"/>
      <c r="D20" s="23"/>
      <c r="E20" s="24"/>
      <c r="F20" s="224" t="s">
        <v>395</v>
      </c>
      <c r="G20" s="3" t="s">
        <v>282</v>
      </c>
      <c r="H20" s="3" t="s">
        <v>388</v>
      </c>
      <c r="I20" s="3" t="s">
        <v>392</v>
      </c>
      <c r="J20" s="3" t="s">
        <v>387</v>
      </c>
      <c r="K20" s="3" t="s">
        <v>387</v>
      </c>
      <c r="L20" s="119"/>
      <c r="M20" s="119"/>
      <c r="N20" s="119"/>
    </row>
    <row r="21" spans="1:14" x14ac:dyDescent="0.3">
      <c r="A21" s="319">
        <v>1</v>
      </c>
      <c r="B21" s="320"/>
      <c r="C21" s="320"/>
      <c r="D21" s="320"/>
      <c r="E21" s="321"/>
      <c r="F21" s="225">
        <v>2</v>
      </c>
      <c r="G21" s="121">
        <v>3</v>
      </c>
      <c r="H21" s="121">
        <v>4</v>
      </c>
      <c r="I21" s="121">
        <v>5</v>
      </c>
      <c r="J21" s="121" t="s">
        <v>389</v>
      </c>
      <c r="K21" s="121" t="s">
        <v>390</v>
      </c>
      <c r="L21" s="119"/>
      <c r="M21" s="119"/>
      <c r="N21" s="119"/>
    </row>
    <row r="22" spans="1:14" x14ac:dyDescent="0.3">
      <c r="A22" s="312" t="s">
        <v>38</v>
      </c>
      <c r="B22" s="313"/>
      <c r="C22" s="313"/>
      <c r="D22" s="313"/>
      <c r="E22" s="313"/>
      <c r="F22" s="149">
        <v>0</v>
      </c>
      <c r="G22" s="147">
        <v>0</v>
      </c>
      <c r="H22" s="147">
        <v>0</v>
      </c>
      <c r="I22" s="147">
        <v>40000</v>
      </c>
      <c r="J22" s="147" t="s">
        <v>396</v>
      </c>
      <c r="K22" s="98">
        <v>0</v>
      </c>
      <c r="L22" s="120"/>
      <c r="M22" s="120"/>
    </row>
    <row r="23" spans="1:14" x14ac:dyDescent="0.3">
      <c r="A23" s="312" t="s">
        <v>39</v>
      </c>
      <c r="B23" s="313"/>
      <c r="C23" s="313"/>
      <c r="D23" s="313"/>
      <c r="E23" s="313"/>
      <c r="F23" s="149">
        <v>12026.96</v>
      </c>
      <c r="G23" s="147">
        <v>0</v>
      </c>
      <c r="H23" s="147">
        <v>0</v>
      </c>
      <c r="I23" s="147">
        <v>0</v>
      </c>
      <c r="J23" s="147" t="s">
        <v>396</v>
      </c>
      <c r="K23" s="98">
        <v>0</v>
      </c>
      <c r="L23" s="123"/>
      <c r="M23" s="123"/>
    </row>
    <row r="24" spans="1:14" x14ac:dyDescent="0.3">
      <c r="A24" s="328" t="s">
        <v>2</v>
      </c>
      <c r="B24" s="315"/>
      <c r="C24" s="315"/>
      <c r="D24" s="315"/>
      <c r="E24" s="315"/>
      <c r="F24" s="150">
        <v>-12026.96</v>
      </c>
      <c r="G24" s="148">
        <v>0</v>
      </c>
      <c r="H24" s="148">
        <v>0</v>
      </c>
      <c r="I24" s="148">
        <v>40000</v>
      </c>
      <c r="J24" s="157">
        <f>I24/F24*100</f>
        <v>-332.58612317659663</v>
      </c>
      <c r="K24" s="66">
        <v>0</v>
      </c>
      <c r="L24" s="124"/>
      <c r="M24" s="124"/>
    </row>
    <row r="25" spans="1:14" x14ac:dyDescent="0.3">
      <c r="A25" s="328" t="s">
        <v>43</v>
      </c>
      <c r="B25" s="315"/>
      <c r="C25" s="315"/>
      <c r="D25" s="315"/>
      <c r="E25" s="315"/>
      <c r="F25" s="150">
        <f>F16+F24</f>
        <v>76739.21000000005</v>
      </c>
      <c r="G25" s="148">
        <v>0</v>
      </c>
      <c r="H25" s="148">
        <v>0</v>
      </c>
      <c r="I25" s="148">
        <f>I24+I16</f>
        <v>38980.529999999795</v>
      </c>
      <c r="J25" s="157">
        <f>I25/F25*100</f>
        <v>50.796105406870581</v>
      </c>
      <c r="K25" s="66">
        <v>0</v>
      </c>
      <c r="L25" s="124"/>
      <c r="M25" s="124"/>
    </row>
    <row r="26" spans="1:14" ht="17.399999999999999" x14ac:dyDescent="0.3">
      <c r="A26" s="16"/>
      <c r="B26" s="17"/>
      <c r="C26" s="17"/>
      <c r="D26" s="17"/>
      <c r="E26" s="17"/>
      <c r="F26" s="17"/>
      <c r="G26" s="18"/>
      <c r="H26" s="18"/>
      <c r="I26" s="18"/>
      <c r="J26" s="18"/>
      <c r="K26" s="18"/>
    </row>
    <row r="27" spans="1:14" ht="18" customHeight="1" x14ac:dyDescent="0.3">
      <c r="A27" s="310" t="s">
        <v>41</v>
      </c>
      <c r="B27" s="329"/>
      <c r="C27" s="329"/>
      <c r="D27" s="329"/>
      <c r="E27" s="329"/>
      <c r="F27" s="329"/>
      <c r="G27" s="329"/>
      <c r="H27" s="329"/>
      <c r="I27" s="32"/>
      <c r="J27" s="32"/>
      <c r="K27" s="32"/>
    </row>
    <row r="28" spans="1:14" ht="18" customHeight="1" x14ac:dyDescent="0.3">
      <c r="A28" s="31"/>
      <c r="B28" s="32"/>
      <c r="C28" s="32"/>
      <c r="D28" s="32"/>
      <c r="E28" s="32"/>
      <c r="F28" s="228"/>
      <c r="G28" s="32"/>
      <c r="H28" s="32"/>
      <c r="I28" s="32"/>
      <c r="J28" s="32"/>
      <c r="K28" s="32"/>
    </row>
    <row r="29" spans="1:14" ht="27" x14ac:dyDescent="0.3">
      <c r="A29" s="21"/>
      <c r="B29" s="22"/>
      <c r="C29" s="22"/>
      <c r="D29" s="23"/>
      <c r="E29" s="24"/>
      <c r="F29" s="23" t="s">
        <v>395</v>
      </c>
      <c r="G29" s="3" t="s">
        <v>282</v>
      </c>
      <c r="H29" s="3" t="s">
        <v>388</v>
      </c>
      <c r="I29" s="3" t="s">
        <v>392</v>
      </c>
      <c r="J29" s="3" t="s">
        <v>387</v>
      </c>
      <c r="K29" s="3" t="s">
        <v>387</v>
      </c>
    </row>
    <row r="30" spans="1:14" x14ac:dyDescent="0.3">
      <c r="A30" s="319">
        <v>1</v>
      </c>
      <c r="B30" s="320"/>
      <c r="C30" s="320"/>
      <c r="D30" s="320"/>
      <c r="E30" s="320"/>
      <c r="F30" s="226">
        <v>2</v>
      </c>
      <c r="G30" s="134">
        <v>3</v>
      </c>
      <c r="H30" s="121">
        <v>4</v>
      </c>
      <c r="I30" s="121">
        <v>5</v>
      </c>
      <c r="J30" s="121" t="s">
        <v>389</v>
      </c>
      <c r="K30" s="121" t="s">
        <v>390</v>
      </c>
    </row>
    <row r="31" spans="1:14" ht="15" customHeight="1" x14ac:dyDescent="0.3">
      <c r="A31" s="330" t="s">
        <v>46</v>
      </c>
      <c r="B31" s="331"/>
      <c r="C31" s="331"/>
      <c r="D31" s="331"/>
      <c r="E31" s="332"/>
      <c r="F31" s="155">
        <v>-159189.1</v>
      </c>
      <c r="G31" s="151">
        <v>-159189.1</v>
      </c>
      <c r="H31" s="152">
        <v>-82450</v>
      </c>
      <c r="I31" s="152">
        <v>-82449.89</v>
      </c>
      <c r="J31" s="247">
        <f>I31/F31*100</f>
        <v>51.793678084743235</v>
      </c>
      <c r="K31" s="99"/>
    </row>
    <row r="32" spans="1:14" ht="15" customHeight="1" x14ac:dyDescent="0.3">
      <c r="A32" s="328" t="s">
        <v>45</v>
      </c>
      <c r="B32" s="315"/>
      <c r="C32" s="315"/>
      <c r="D32" s="315"/>
      <c r="E32" s="315"/>
      <c r="F32" s="156">
        <v>-159189.1</v>
      </c>
      <c r="G32" s="153">
        <v>159189.1</v>
      </c>
      <c r="H32" s="154">
        <v>0</v>
      </c>
      <c r="I32" s="154">
        <v>-82449.89</v>
      </c>
      <c r="J32" s="248">
        <f t="shared" ref="J32:J33" si="2">I32/F32*100</f>
        <v>51.793678084743235</v>
      </c>
      <c r="K32" s="100"/>
    </row>
    <row r="33" spans="1:11" ht="45" customHeight="1" x14ac:dyDescent="0.3">
      <c r="A33" s="314" t="s">
        <v>44</v>
      </c>
      <c r="B33" s="325"/>
      <c r="C33" s="325"/>
      <c r="D33" s="325"/>
      <c r="E33" s="326"/>
      <c r="F33" s="156">
        <f>F32+F25</f>
        <v>-82449.889999999956</v>
      </c>
      <c r="G33" s="153">
        <v>0</v>
      </c>
      <c r="H33" s="154">
        <v>0</v>
      </c>
      <c r="I33" s="154">
        <v>43469.36</v>
      </c>
      <c r="J33" s="248">
        <f t="shared" si="2"/>
        <v>-52.722156451633865</v>
      </c>
      <c r="K33" s="100"/>
    </row>
    <row r="34" spans="1:11" ht="18" customHeight="1" x14ac:dyDescent="0.3">
      <c r="A34" s="33"/>
      <c r="B34" s="34"/>
      <c r="C34" s="34"/>
      <c r="D34" s="34"/>
      <c r="E34" s="34"/>
      <c r="F34" s="229"/>
      <c r="G34" s="34"/>
      <c r="H34" s="34"/>
      <c r="I34" s="34"/>
      <c r="J34" s="34"/>
      <c r="K34" s="34"/>
    </row>
    <row r="35" spans="1:11" ht="17.25" customHeight="1" x14ac:dyDescent="0.3"/>
    <row r="36" spans="1:11" x14ac:dyDescent="0.3">
      <c r="A36" s="323"/>
      <c r="B36" s="324"/>
      <c r="C36" s="324"/>
      <c r="D36" s="324"/>
      <c r="E36" s="324"/>
      <c r="F36" s="324"/>
      <c r="G36" s="324"/>
      <c r="H36" s="324"/>
      <c r="I36" s="115"/>
      <c r="J36" s="115"/>
      <c r="K36" s="115"/>
    </row>
    <row r="37" spans="1:11" ht="9" customHeight="1" x14ac:dyDescent="0.3"/>
  </sheetData>
  <mergeCells count="23">
    <mergeCell ref="A36:H36"/>
    <mergeCell ref="A33:E33"/>
    <mergeCell ref="A14:E14"/>
    <mergeCell ref="A15:E15"/>
    <mergeCell ref="A16:E16"/>
    <mergeCell ref="A22:E22"/>
    <mergeCell ref="A23:E23"/>
    <mergeCell ref="A24:E24"/>
    <mergeCell ref="A25:E25"/>
    <mergeCell ref="A27:H27"/>
    <mergeCell ref="A31:E31"/>
    <mergeCell ref="A32:E32"/>
    <mergeCell ref="A18:K18"/>
    <mergeCell ref="A21:E21"/>
    <mergeCell ref="A30:E30"/>
    <mergeCell ref="A12:E12"/>
    <mergeCell ref="A10:E10"/>
    <mergeCell ref="A11:E11"/>
    <mergeCell ref="A9:E9"/>
    <mergeCell ref="A1:K1"/>
    <mergeCell ref="A2:K2"/>
    <mergeCell ref="A4:K4"/>
    <mergeCell ref="A6:K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useFirstPageNumber="1" r:id="rId1"/>
  <headerFooter>
    <oddFooter>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6"/>
  <sheetViews>
    <sheetView zoomScaleNormal="100" workbookViewId="0">
      <selection sqref="A1:H1"/>
    </sheetView>
  </sheetViews>
  <sheetFormatPr defaultRowHeight="14.4" x14ac:dyDescent="0.3"/>
  <cols>
    <col min="1" max="1" width="6.88671875" style="210" bestFit="1" customWidth="1"/>
    <col min="2" max="2" width="43.5546875" bestFit="1" customWidth="1"/>
    <col min="3" max="3" width="19" style="180" bestFit="1" customWidth="1"/>
    <col min="4" max="4" width="13.77734375" bestFit="1" customWidth="1"/>
    <col min="5" max="5" width="13.5546875" bestFit="1" customWidth="1"/>
    <col min="6" max="6" width="14" style="165" bestFit="1" customWidth="1"/>
    <col min="7" max="7" width="8" bestFit="1" customWidth="1"/>
    <col min="8" max="8" width="7.88671875" bestFit="1" customWidth="1"/>
    <col min="10" max="10" width="11.5546875" bestFit="1" customWidth="1"/>
  </cols>
  <sheetData>
    <row r="1" spans="1:8" ht="42" customHeight="1" x14ac:dyDescent="0.3">
      <c r="A1" s="310" t="s">
        <v>384</v>
      </c>
      <c r="B1" s="310"/>
      <c r="C1" s="310"/>
      <c r="D1" s="310"/>
      <c r="E1" s="310"/>
      <c r="F1" s="310"/>
      <c r="G1" s="310"/>
      <c r="H1" s="310"/>
    </row>
    <row r="2" spans="1:8" ht="18" customHeight="1" x14ac:dyDescent="0.3">
      <c r="A2" s="310" t="s">
        <v>3</v>
      </c>
      <c r="B2" s="310"/>
      <c r="C2" s="310"/>
      <c r="D2" s="310"/>
      <c r="E2" s="310"/>
      <c r="F2" s="310"/>
      <c r="G2" s="310"/>
      <c r="H2" s="310"/>
    </row>
    <row r="3" spans="1:8" ht="17.399999999999999" x14ac:dyDescent="0.3">
      <c r="A3" s="204"/>
      <c r="B3" s="4"/>
      <c r="C3" s="162"/>
      <c r="D3" s="4"/>
      <c r="E3" s="5"/>
      <c r="F3" s="188"/>
      <c r="G3" s="5"/>
      <c r="H3" s="5"/>
    </row>
    <row r="4" spans="1:8" ht="15.6" customHeight="1" x14ac:dyDescent="0.3">
      <c r="A4" s="310" t="s">
        <v>286</v>
      </c>
      <c r="B4" s="310"/>
      <c r="C4" s="310"/>
      <c r="D4" s="310"/>
      <c r="E4" s="310"/>
      <c r="F4" s="310"/>
      <c r="G4" s="310"/>
      <c r="H4" s="310"/>
    </row>
    <row r="5" spans="1:8" ht="17.399999999999999" x14ac:dyDescent="0.3">
      <c r="A5" s="204"/>
      <c r="B5" s="4"/>
      <c r="C5" s="162"/>
      <c r="D5" s="4"/>
      <c r="E5" s="5"/>
      <c r="F5" s="188"/>
      <c r="G5" s="5"/>
      <c r="H5" s="5"/>
    </row>
    <row r="6" spans="1:8" ht="68.400000000000006" customHeight="1" x14ac:dyDescent="0.3">
      <c r="A6" s="205" t="s">
        <v>287</v>
      </c>
      <c r="B6" s="14" t="s">
        <v>24</v>
      </c>
      <c r="C6" s="163" t="s">
        <v>385</v>
      </c>
      <c r="D6" s="15" t="s">
        <v>386</v>
      </c>
      <c r="E6" s="15" t="s">
        <v>388</v>
      </c>
      <c r="F6" s="189" t="s">
        <v>392</v>
      </c>
      <c r="G6" s="15" t="s">
        <v>387</v>
      </c>
      <c r="H6" s="15" t="s">
        <v>387</v>
      </c>
    </row>
    <row r="7" spans="1:8" x14ac:dyDescent="0.3">
      <c r="A7" s="206"/>
      <c r="B7" s="133">
        <v>1</v>
      </c>
      <c r="C7" s="231">
        <v>2</v>
      </c>
      <c r="D7" s="121">
        <v>3</v>
      </c>
      <c r="E7" s="121">
        <v>4</v>
      </c>
      <c r="F7" s="230">
        <v>5</v>
      </c>
      <c r="G7" s="121" t="s">
        <v>389</v>
      </c>
      <c r="H7" s="121" t="s">
        <v>390</v>
      </c>
    </row>
    <row r="8" spans="1:8" x14ac:dyDescent="0.3">
      <c r="A8" s="207"/>
      <c r="B8" s="29" t="s">
        <v>0</v>
      </c>
      <c r="C8" s="166">
        <f>C9+C43</f>
        <v>903054.17</v>
      </c>
      <c r="D8" s="79">
        <f>D9+D43</f>
        <v>2043686</v>
      </c>
      <c r="E8" s="79">
        <f>E9+E43</f>
        <v>1255747</v>
      </c>
      <c r="F8" s="190">
        <f>F9+F43</f>
        <v>1051625.1399999999</v>
      </c>
      <c r="G8" s="232">
        <f>F8/C8*100</f>
        <v>116.45205514083389</v>
      </c>
      <c r="H8" s="232">
        <f>F8/E8*100</f>
        <v>83.744985255787981</v>
      </c>
    </row>
    <row r="9" spans="1:8" ht="15.75" customHeight="1" x14ac:dyDescent="0.3">
      <c r="A9" s="59">
        <v>6</v>
      </c>
      <c r="B9" s="59" t="s">
        <v>4</v>
      </c>
      <c r="C9" s="145">
        <v>900354.17</v>
      </c>
      <c r="D9" s="84">
        <f>SUM(D10:D41)</f>
        <v>2026186</v>
      </c>
      <c r="E9" s="84">
        <f>E10+E17+E28+E33+E41</f>
        <v>1251747</v>
      </c>
      <c r="F9" s="191">
        <v>1048925.1399999999</v>
      </c>
      <c r="G9" s="233">
        <f t="shared" ref="G9:G46" si="0">F9/C9*100</f>
        <v>116.50139189114877</v>
      </c>
      <c r="H9" s="233">
        <f t="shared" ref="H9:H46" si="1">F9/E9*100</f>
        <v>83.796896657231841</v>
      </c>
    </row>
    <row r="10" spans="1:8" ht="15.75" customHeight="1" x14ac:dyDescent="0.3">
      <c r="A10" s="8">
        <v>61</v>
      </c>
      <c r="B10" s="8" t="s">
        <v>5</v>
      </c>
      <c r="C10" s="170">
        <v>99138.62</v>
      </c>
      <c r="D10" s="140">
        <v>99500</v>
      </c>
      <c r="E10" s="140">
        <v>120000</v>
      </c>
      <c r="F10" s="193">
        <v>119577.28</v>
      </c>
      <c r="G10" s="234">
        <f t="shared" si="0"/>
        <v>120.61624420432724</v>
      </c>
      <c r="H10" s="234">
        <f t="shared" si="1"/>
        <v>99.647733333333335</v>
      </c>
    </row>
    <row r="11" spans="1:8" ht="15.75" customHeight="1" x14ac:dyDescent="0.3">
      <c r="A11" s="11">
        <v>611</v>
      </c>
      <c r="B11" s="11" t="s">
        <v>397</v>
      </c>
      <c r="C11" s="167">
        <v>96806.06</v>
      </c>
      <c r="D11" s="81"/>
      <c r="E11" s="81"/>
      <c r="F11" s="192">
        <v>115642.84</v>
      </c>
      <c r="G11" s="235">
        <f t="shared" si="0"/>
        <v>119.45826531934054</v>
      </c>
      <c r="H11" s="235" t="s">
        <v>396</v>
      </c>
    </row>
    <row r="12" spans="1:8" ht="15.75" customHeight="1" x14ac:dyDescent="0.3">
      <c r="A12" s="11">
        <v>6111</v>
      </c>
      <c r="B12" s="11" t="s">
        <v>398</v>
      </c>
      <c r="C12" s="167">
        <v>96806.06</v>
      </c>
      <c r="D12" s="81"/>
      <c r="E12" s="81"/>
      <c r="F12" s="192">
        <v>115642.84</v>
      </c>
      <c r="G12" s="235">
        <f t="shared" si="0"/>
        <v>119.45826531934054</v>
      </c>
      <c r="H12" s="235" t="s">
        <v>396</v>
      </c>
    </row>
    <row r="13" spans="1:8" ht="15.75" customHeight="1" x14ac:dyDescent="0.3">
      <c r="A13" s="11">
        <v>613</v>
      </c>
      <c r="B13" s="11" t="s">
        <v>399</v>
      </c>
      <c r="C13" s="167">
        <v>2077.5500000000002</v>
      </c>
      <c r="D13" s="81"/>
      <c r="E13" s="81"/>
      <c r="F13" s="192">
        <v>3909.68</v>
      </c>
      <c r="G13" s="235">
        <f t="shared" si="0"/>
        <v>188.18704724314694</v>
      </c>
      <c r="H13" s="235" t="s">
        <v>396</v>
      </c>
    </row>
    <row r="14" spans="1:8" ht="15.75" customHeight="1" x14ac:dyDescent="0.3">
      <c r="A14" s="11">
        <v>6134</v>
      </c>
      <c r="B14" s="11" t="s">
        <v>400</v>
      </c>
      <c r="C14" s="167">
        <v>2077.5500000000002</v>
      </c>
      <c r="D14" s="81"/>
      <c r="E14" s="81"/>
      <c r="F14" s="192">
        <v>3909.68</v>
      </c>
      <c r="G14" s="235">
        <f t="shared" si="0"/>
        <v>188.18704724314694</v>
      </c>
      <c r="H14" s="235" t="s">
        <v>396</v>
      </c>
    </row>
    <row r="15" spans="1:8" ht="15.75" customHeight="1" x14ac:dyDescent="0.3">
      <c r="A15" s="11">
        <v>614</v>
      </c>
      <c r="B15" s="11" t="s">
        <v>401</v>
      </c>
      <c r="C15" s="167">
        <v>255.01</v>
      </c>
      <c r="D15" s="81"/>
      <c r="E15" s="81"/>
      <c r="F15" s="192">
        <v>24.76</v>
      </c>
      <c r="G15" s="235">
        <f t="shared" si="0"/>
        <v>9.7094231598760832</v>
      </c>
      <c r="H15" s="235" t="s">
        <v>396</v>
      </c>
    </row>
    <row r="16" spans="1:8" ht="15.75" customHeight="1" x14ac:dyDescent="0.3">
      <c r="A16" s="11">
        <v>6142</v>
      </c>
      <c r="B16" s="11" t="s">
        <v>402</v>
      </c>
      <c r="C16" s="167">
        <v>255.01</v>
      </c>
      <c r="D16" s="81"/>
      <c r="E16" s="81"/>
      <c r="F16" s="192">
        <v>24.76</v>
      </c>
      <c r="G16" s="235">
        <f t="shared" si="0"/>
        <v>9.7094231598760832</v>
      </c>
      <c r="H16" s="235" t="s">
        <v>396</v>
      </c>
    </row>
    <row r="17" spans="1:8" ht="26.4" x14ac:dyDescent="0.3">
      <c r="A17" s="217">
        <v>63</v>
      </c>
      <c r="B17" s="218" t="s">
        <v>260</v>
      </c>
      <c r="C17" s="219">
        <v>785503.5</v>
      </c>
      <c r="D17" s="140">
        <v>1907186</v>
      </c>
      <c r="E17" s="140">
        <v>1102747</v>
      </c>
      <c r="F17" s="193">
        <v>907266.01</v>
      </c>
      <c r="G17" s="234">
        <f t="shared" si="0"/>
        <v>115.50120527788866</v>
      </c>
      <c r="H17" s="234">
        <f t="shared" si="1"/>
        <v>82.273269389987007</v>
      </c>
    </row>
    <row r="18" spans="1:8" ht="26.4" x14ac:dyDescent="0.3">
      <c r="A18" s="9">
        <v>632</v>
      </c>
      <c r="B18" s="51" t="s">
        <v>403</v>
      </c>
      <c r="C18" s="168">
        <v>57600</v>
      </c>
      <c r="D18" s="81"/>
      <c r="E18" s="81"/>
      <c r="F18" s="192">
        <v>91181.52</v>
      </c>
      <c r="G18" s="235">
        <f t="shared" si="0"/>
        <v>158.30125000000001</v>
      </c>
      <c r="H18" s="235" t="s">
        <v>396</v>
      </c>
    </row>
    <row r="19" spans="1:8" x14ac:dyDescent="0.3">
      <c r="A19" s="9">
        <v>6323</v>
      </c>
      <c r="B19" s="51" t="s">
        <v>404</v>
      </c>
      <c r="C19" s="168">
        <v>57600</v>
      </c>
      <c r="D19" s="81"/>
      <c r="E19" s="81"/>
      <c r="F19" s="192">
        <v>91181.52</v>
      </c>
      <c r="G19" s="235">
        <f t="shared" si="0"/>
        <v>158.30125000000001</v>
      </c>
      <c r="H19" s="235" t="s">
        <v>396</v>
      </c>
    </row>
    <row r="20" spans="1:8" ht="26.4" x14ac:dyDescent="0.3">
      <c r="A20" s="9">
        <v>633</v>
      </c>
      <c r="B20" s="51" t="s">
        <v>405</v>
      </c>
      <c r="C20" s="168">
        <v>675941.55</v>
      </c>
      <c r="D20" s="81"/>
      <c r="E20" s="81"/>
      <c r="F20" s="192">
        <v>621764.91</v>
      </c>
      <c r="G20" s="235">
        <f t="shared" si="0"/>
        <v>91.985011130030401</v>
      </c>
      <c r="H20" s="235" t="s">
        <v>396</v>
      </c>
    </row>
    <row r="21" spans="1:8" ht="26.4" x14ac:dyDescent="0.3">
      <c r="A21" s="9">
        <v>6331</v>
      </c>
      <c r="B21" s="51" t="s">
        <v>406</v>
      </c>
      <c r="C21" s="168">
        <v>221879.05</v>
      </c>
      <c r="D21" s="81"/>
      <c r="E21" s="81"/>
      <c r="F21" s="192">
        <v>25700</v>
      </c>
      <c r="G21" s="235">
        <f t="shared" si="0"/>
        <v>11.582887163073757</v>
      </c>
      <c r="H21" s="235" t="s">
        <v>396</v>
      </c>
    </row>
    <row r="22" spans="1:8" ht="26.4" x14ac:dyDescent="0.3">
      <c r="A22" s="9">
        <v>6332</v>
      </c>
      <c r="B22" s="51" t="s">
        <v>407</v>
      </c>
      <c r="C22" s="168">
        <v>454062.5</v>
      </c>
      <c r="D22" s="81"/>
      <c r="E22" s="81"/>
      <c r="F22" s="192">
        <v>596064.91</v>
      </c>
      <c r="G22" s="235">
        <f t="shared" si="0"/>
        <v>131.27375856847902</v>
      </c>
      <c r="H22" s="235" t="s">
        <v>396</v>
      </c>
    </row>
    <row r="23" spans="1:8" x14ac:dyDescent="0.3">
      <c r="A23" s="9">
        <v>634</v>
      </c>
      <c r="B23" s="51" t="s">
        <v>408</v>
      </c>
      <c r="C23" s="168">
        <v>51961.95</v>
      </c>
      <c r="D23" s="81"/>
      <c r="E23" s="81"/>
      <c r="F23" s="192">
        <v>0</v>
      </c>
      <c r="G23" s="235">
        <f t="shared" si="0"/>
        <v>0</v>
      </c>
      <c r="H23" s="235" t="s">
        <v>396</v>
      </c>
    </row>
    <row r="24" spans="1:8" x14ac:dyDescent="0.3">
      <c r="A24" s="9">
        <v>6341</v>
      </c>
      <c r="B24" s="51" t="s">
        <v>409</v>
      </c>
      <c r="C24" s="168">
        <v>11983.2</v>
      </c>
      <c r="D24" s="81"/>
      <c r="E24" s="81"/>
      <c r="F24" s="192"/>
      <c r="G24" s="235">
        <f t="shared" si="0"/>
        <v>0</v>
      </c>
      <c r="H24" s="235" t="s">
        <v>396</v>
      </c>
    </row>
    <row r="25" spans="1:8" x14ac:dyDescent="0.3">
      <c r="A25" s="9">
        <v>6342</v>
      </c>
      <c r="B25" s="51" t="s">
        <v>410</v>
      </c>
      <c r="C25" s="168">
        <v>39978.75</v>
      </c>
      <c r="D25" s="81"/>
      <c r="E25" s="81"/>
      <c r="F25" s="192"/>
      <c r="G25" s="235">
        <f t="shared" si="0"/>
        <v>0</v>
      </c>
      <c r="H25" s="235" t="s">
        <v>396</v>
      </c>
    </row>
    <row r="26" spans="1:8" ht="26.4" x14ac:dyDescent="0.3">
      <c r="A26" s="9">
        <v>635</v>
      </c>
      <c r="B26" s="51" t="s">
        <v>411</v>
      </c>
      <c r="C26" s="168">
        <v>0</v>
      </c>
      <c r="D26" s="81"/>
      <c r="E26" s="81"/>
      <c r="F26" s="192">
        <v>194319.58</v>
      </c>
      <c r="G26" s="235" t="s">
        <v>396</v>
      </c>
      <c r="H26" s="235" t="s">
        <v>396</v>
      </c>
    </row>
    <row r="27" spans="1:8" x14ac:dyDescent="0.3">
      <c r="A27" s="9">
        <v>6353</v>
      </c>
      <c r="B27" s="51" t="s">
        <v>412</v>
      </c>
      <c r="C27" s="168"/>
      <c r="D27" s="81"/>
      <c r="E27" s="81"/>
      <c r="F27" s="192">
        <v>194319.58</v>
      </c>
      <c r="G27" s="235" t="s">
        <v>396</v>
      </c>
      <c r="H27" s="235" t="s">
        <v>396</v>
      </c>
    </row>
    <row r="28" spans="1:8" x14ac:dyDescent="0.3">
      <c r="A28" s="217">
        <v>64</v>
      </c>
      <c r="B28" s="217" t="s">
        <v>23</v>
      </c>
      <c r="C28" s="220">
        <v>4826.01</v>
      </c>
      <c r="D28" s="140">
        <v>6500</v>
      </c>
      <c r="E28" s="140">
        <v>7000</v>
      </c>
      <c r="F28" s="193">
        <v>4826.18</v>
      </c>
      <c r="G28" s="234">
        <f t="shared" si="0"/>
        <v>100.00352257869338</v>
      </c>
      <c r="H28" s="234">
        <f t="shared" si="1"/>
        <v>68.945428571428579</v>
      </c>
    </row>
    <row r="29" spans="1:8" x14ac:dyDescent="0.3">
      <c r="A29" s="9">
        <v>641</v>
      </c>
      <c r="B29" s="9" t="s">
        <v>413</v>
      </c>
      <c r="C29" s="169">
        <v>3.39</v>
      </c>
      <c r="D29" s="81"/>
      <c r="E29" s="81"/>
      <c r="F29" s="192">
        <v>3.56</v>
      </c>
      <c r="G29" s="235">
        <f t="shared" si="0"/>
        <v>105.01474926253687</v>
      </c>
      <c r="H29" s="235" t="s">
        <v>396</v>
      </c>
    </row>
    <row r="30" spans="1:8" x14ac:dyDescent="0.3">
      <c r="A30" s="9">
        <v>642</v>
      </c>
      <c r="B30" s="9" t="s">
        <v>415</v>
      </c>
      <c r="C30" s="169">
        <v>4822.62</v>
      </c>
      <c r="D30" s="81"/>
      <c r="E30" s="81"/>
      <c r="F30" s="192">
        <v>4822.62</v>
      </c>
      <c r="G30" s="235">
        <f t="shared" si="0"/>
        <v>100</v>
      </c>
      <c r="H30" s="235" t="s">
        <v>396</v>
      </c>
    </row>
    <row r="31" spans="1:8" x14ac:dyDescent="0.3">
      <c r="A31" s="9">
        <v>6429</v>
      </c>
      <c r="B31" s="9" t="s">
        <v>416</v>
      </c>
      <c r="C31" s="169">
        <v>4822.62</v>
      </c>
      <c r="D31" s="81"/>
      <c r="E31" s="81"/>
      <c r="F31" s="192">
        <v>4822.62</v>
      </c>
      <c r="G31" s="235">
        <f t="shared" si="0"/>
        <v>100</v>
      </c>
      <c r="H31" s="235" t="s">
        <v>396</v>
      </c>
    </row>
    <row r="32" spans="1:8" x14ac:dyDescent="0.3">
      <c r="A32" s="9">
        <v>6413</v>
      </c>
      <c r="B32" s="9" t="s">
        <v>414</v>
      </c>
      <c r="C32" s="169">
        <v>3.39</v>
      </c>
      <c r="D32" s="81"/>
      <c r="E32" s="81"/>
      <c r="F32" s="192">
        <v>3.56</v>
      </c>
      <c r="G32" s="235">
        <f t="shared" si="0"/>
        <v>105.01474926253687</v>
      </c>
      <c r="H32" s="235" t="s">
        <v>396</v>
      </c>
    </row>
    <row r="33" spans="1:8" ht="26.4" x14ac:dyDescent="0.3">
      <c r="A33" s="217">
        <v>65</v>
      </c>
      <c r="B33" s="218" t="s">
        <v>350</v>
      </c>
      <c r="C33" s="219">
        <v>10886.04</v>
      </c>
      <c r="D33" s="140">
        <v>12000</v>
      </c>
      <c r="E33" s="140">
        <v>12000</v>
      </c>
      <c r="F33" s="193">
        <v>8440.91</v>
      </c>
      <c r="G33" s="234">
        <f t="shared" si="0"/>
        <v>77.538847918986136</v>
      </c>
      <c r="H33" s="234">
        <f t="shared" si="1"/>
        <v>70.340916666666658</v>
      </c>
    </row>
    <row r="34" spans="1:8" x14ac:dyDescent="0.3">
      <c r="A34" s="9">
        <v>651</v>
      </c>
      <c r="B34" s="51" t="s">
        <v>417</v>
      </c>
      <c r="C34" s="168">
        <v>757.62</v>
      </c>
      <c r="D34" s="81"/>
      <c r="E34" s="81"/>
      <c r="F34" s="192">
        <v>732.6</v>
      </c>
      <c r="G34" s="235">
        <f t="shared" si="0"/>
        <v>96.697552862912801</v>
      </c>
      <c r="H34" s="235" t="s">
        <v>396</v>
      </c>
    </row>
    <row r="35" spans="1:8" x14ac:dyDescent="0.3">
      <c r="A35" s="9">
        <v>6514</v>
      </c>
      <c r="B35" s="51" t="s">
        <v>418</v>
      </c>
      <c r="C35" s="168">
        <v>757.62</v>
      </c>
      <c r="D35" s="81"/>
      <c r="E35" s="81"/>
      <c r="F35" s="192">
        <v>732.6</v>
      </c>
      <c r="G35" s="235">
        <f t="shared" si="0"/>
        <v>96.697552862912801</v>
      </c>
      <c r="H35" s="235" t="s">
        <v>396</v>
      </c>
    </row>
    <row r="36" spans="1:8" x14ac:dyDescent="0.3">
      <c r="A36" s="9">
        <v>652</v>
      </c>
      <c r="B36" s="51" t="s">
        <v>419</v>
      </c>
      <c r="C36" s="168">
        <v>2887.13</v>
      </c>
      <c r="D36" s="81"/>
      <c r="E36" s="81"/>
      <c r="F36" s="192">
        <v>9.25</v>
      </c>
      <c r="G36" s="235">
        <f t="shared" si="0"/>
        <v>0.32038737431289899</v>
      </c>
      <c r="H36" s="235" t="s">
        <v>396</v>
      </c>
    </row>
    <row r="37" spans="1:8" x14ac:dyDescent="0.3">
      <c r="A37" s="9">
        <v>6522</v>
      </c>
      <c r="B37" s="51" t="s">
        <v>420</v>
      </c>
      <c r="C37" s="168">
        <v>33.72</v>
      </c>
      <c r="D37" s="81"/>
      <c r="E37" s="81"/>
      <c r="F37" s="192">
        <v>9.25</v>
      </c>
      <c r="G37" s="235">
        <f t="shared" si="0"/>
        <v>27.431791221826813</v>
      </c>
      <c r="H37" s="235" t="s">
        <v>396</v>
      </c>
    </row>
    <row r="38" spans="1:8" x14ac:dyDescent="0.3">
      <c r="A38" s="9">
        <v>6526</v>
      </c>
      <c r="B38" s="51" t="s">
        <v>421</v>
      </c>
      <c r="C38" s="168">
        <v>2853.41</v>
      </c>
      <c r="D38" s="81"/>
      <c r="E38" s="81"/>
      <c r="F38" s="192"/>
      <c r="G38" s="235">
        <f t="shared" si="0"/>
        <v>0</v>
      </c>
      <c r="H38" s="235" t="s">
        <v>396</v>
      </c>
    </row>
    <row r="39" spans="1:8" x14ac:dyDescent="0.3">
      <c r="A39" s="9">
        <v>653</v>
      </c>
      <c r="B39" s="51" t="s">
        <v>422</v>
      </c>
      <c r="C39" s="168">
        <v>7241.29</v>
      </c>
      <c r="D39" s="81"/>
      <c r="E39" s="81"/>
      <c r="F39" s="192">
        <v>7699.06</v>
      </c>
      <c r="G39" s="235">
        <f t="shared" si="0"/>
        <v>106.32166368147114</v>
      </c>
      <c r="H39" s="235" t="s">
        <v>396</v>
      </c>
    </row>
    <row r="40" spans="1:8" x14ac:dyDescent="0.3">
      <c r="A40" s="9">
        <v>6532</v>
      </c>
      <c r="B40" s="51" t="s">
        <v>423</v>
      </c>
      <c r="C40" s="168">
        <v>6903.99</v>
      </c>
      <c r="D40" s="81"/>
      <c r="E40" s="81"/>
      <c r="F40" s="192">
        <v>7699.06</v>
      </c>
      <c r="G40" s="235">
        <f t="shared" si="0"/>
        <v>111.51609431647498</v>
      </c>
      <c r="H40" s="235" t="s">
        <v>396</v>
      </c>
    </row>
    <row r="41" spans="1:8" x14ac:dyDescent="0.3">
      <c r="A41" s="217">
        <v>68</v>
      </c>
      <c r="B41" s="218" t="s">
        <v>351</v>
      </c>
      <c r="C41" s="219">
        <v>0</v>
      </c>
      <c r="D41" s="140">
        <v>1000</v>
      </c>
      <c r="E41" s="140">
        <v>10000</v>
      </c>
      <c r="F41" s="193">
        <v>8814.76</v>
      </c>
      <c r="G41" s="234" t="s">
        <v>396</v>
      </c>
      <c r="H41" s="234">
        <f t="shared" si="1"/>
        <v>88.147599999999997</v>
      </c>
    </row>
    <row r="42" spans="1:8" x14ac:dyDescent="0.3">
      <c r="A42" s="9">
        <v>683</v>
      </c>
      <c r="B42" s="51" t="s">
        <v>424</v>
      </c>
      <c r="C42" s="168">
        <v>0</v>
      </c>
      <c r="D42" s="81"/>
      <c r="E42" s="81"/>
      <c r="F42" s="192">
        <v>8814.76</v>
      </c>
      <c r="G42" s="235" t="s">
        <v>396</v>
      </c>
      <c r="H42" s="235" t="s">
        <v>396</v>
      </c>
    </row>
    <row r="43" spans="1:8" x14ac:dyDescent="0.3">
      <c r="A43" s="60">
        <v>7</v>
      </c>
      <c r="B43" s="61" t="s">
        <v>6</v>
      </c>
      <c r="C43" s="145">
        <v>2700</v>
      </c>
      <c r="D43" s="84">
        <v>17500</v>
      </c>
      <c r="E43" s="84">
        <f>E46</f>
        <v>4000</v>
      </c>
      <c r="F43" s="191">
        <v>2700</v>
      </c>
      <c r="G43" s="233">
        <f t="shared" si="0"/>
        <v>100</v>
      </c>
      <c r="H43" s="233">
        <f t="shared" si="1"/>
        <v>67.5</v>
      </c>
    </row>
    <row r="44" spans="1:8" ht="26.4" x14ac:dyDescent="0.3">
      <c r="A44" s="138">
        <v>72</v>
      </c>
      <c r="B44" s="139" t="s">
        <v>425</v>
      </c>
      <c r="C44" s="170">
        <v>2700</v>
      </c>
      <c r="D44" s="140"/>
      <c r="E44" s="140"/>
      <c r="F44" s="193">
        <v>2700</v>
      </c>
      <c r="G44" s="234">
        <f t="shared" si="0"/>
        <v>100</v>
      </c>
      <c r="H44" s="234" t="s">
        <v>396</v>
      </c>
    </row>
    <row r="45" spans="1:8" x14ac:dyDescent="0.3">
      <c r="A45" s="216">
        <v>721</v>
      </c>
      <c r="B45" s="139" t="s">
        <v>426</v>
      </c>
      <c r="C45" s="167">
        <v>2700</v>
      </c>
      <c r="D45" s="81"/>
      <c r="E45" s="81"/>
      <c r="F45" s="192">
        <v>2700</v>
      </c>
      <c r="G45" s="235">
        <f t="shared" si="0"/>
        <v>100</v>
      </c>
      <c r="H45" s="234" t="s">
        <v>396</v>
      </c>
    </row>
    <row r="46" spans="1:8" x14ac:dyDescent="0.3">
      <c r="A46" s="11">
        <v>7214</v>
      </c>
      <c r="B46" s="26" t="s">
        <v>427</v>
      </c>
      <c r="C46" s="167">
        <v>2700</v>
      </c>
      <c r="D46" s="81">
        <v>17500</v>
      </c>
      <c r="E46" s="95">
        <v>4000</v>
      </c>
      <c r="F46" s="194">
        <v>2700</v>
      </c>
      <c r="G46" s="236">
        <f t="shared" si="0"/>
        <v>100</v>
      </c>
      <c r="H46" s="236">
        <f t="shared" si="1"/>
        <v>67.5</v>
      </c>
    </row>
    <row r="47" spans="1:8" x14ac:dyDescent="0.3">
      <c r="A47" s="208"/>
      <c r="B47" s="135"/>
      <c r="C47" s="171"/>
      <c r="D47" s="136"/>
      <c r="E47" s="137"/>
      <c r="F47" s="195"/>
      <c r="G47" s="137"/>
      <c r="H47" s="137"/>
    </row>
    <row r="48" spans="1:8" x14ac:dyDescent="0.3">
      <c r="A48" s="208"/>
      <c r="B48" s="135"/>
      <c r="C48" s="171"/>
      <c r="D48" s="136"/>
      <c r="E48" s="137"/>
      <c r="F48" s="195"/>
      <c r="G48" s="137"/>
      <c r="H48" s="137"/>
    </row>
    <row r="50" spans="1:10" ht="17.399999999999999" x14ac:dyDescent="0.3">
      <c r="A50" s="204"/>
      <c r="B50" s="4"/>
      <c r="C50" s="162"/>
      <c r="D50" s="4"/>
      <c r="E50" s="5"/>
      <c r="F50" s="188"/>
      <c r="G50" s="5"/>
      <c r="H50" s="5"/>
    </row>
    <row r="51" spans="1:10" ht="67.2" customHeight="1" x14ac:dyDescent="0.3">
      <c r="A51" s="205" t="s">
        <v>287</v>
      </c>
      <c r="B51" s="14" t="s">
        <v>24</v>
      </c>
      <c r="C51" s="163" t="s">
        <v>385</v>
      </c>
      <c r="D51" s="15" t="s">
        <v>282</v>
      </c>
      <c r="E51" s="15" t="s">
        <v>371</v>
      </c>
      <c r="F51" s="189" t="s">
        <v>392</v>
      </c>
      <c r="G51" s="15" t="s">
        <v>387</v>
      </c>
      <c r="H51" s="15" t="s">
        <v>387</v>
      </c>
    </row>
    <row r="52" spans="1:10" x14ac:dyDescent="0.3">
      <c r="A52" s="206"/>
      <c r="B52" s="133">
        <v>1</v>
      </c>
      <c r="C52" s="231">
        <v>2</v>
      </c>
      <c r="D52" s="230">
        <v>3</v>
      </c>
      <c r="E52" s="230">
        <v>4</v>
      </c>
      <c r="F52" s="230">
        <v>5</v>
      </c>
      <c r="G52" s="121" t="s">
        <v>389</v>
      </c>
      <c r="H52" s="121" t="s">
        <v>390</v>
      </c>
    </row>
    <row r="53" spans="1:10" x14ac:dyDescent="0.3">
      <c r="A53" s="207"/>
      <c r="B53" s="29" t="s">
        <v>1</v>
      </c>
      <c r="C53" s="166">
        <f>C54+C107</f>
        <v>814288</v>
      </c>
      <c r="D53" s="79">
        <f>D54+D107</f>
        <v>1884497</v>
      </c>
      <c r="E53" s="79">
        <f>E54+E107</f>
        <v>1173297</v>
      </c>
      <c r="F53" s="190">
        <f>F54+F107</f>
        <v>1052644.6100000001</v>
      </c>
      <c r="G53" s="232">
        <f>F53/C53*100</f>
        <v>129.27178221955867</v>
      </c>
      <c r="H53" s="232">
        <f>F53/E53*100</f>
        <v>89.716807423866257</v>
      </c>
    </row>
    <row r="54" spans="1:10" ht="15.75" customHeight="1" x14ac:dyDescent="0.3">
      <c r="A54" s="59">
        <v>3</v>
      </c>
      <c r="B54" s="59" t="s">
        <v>7</v>
      </c>
      <c r="C54" s="145">
        <v>333271.19</v>
      </c>
      <c r="D54" s="66">
        <f>SUM(D55:D102)</f>
        <v>546497</v>
      </c>
      <c r="E54" s="66">
        <f>SUM(E55:E102)</f>
        <v>491297</v>
      </c>
      <c r="F54" s="148">
        <v>444440.46</v>
      </c>
      <c r="G54" s="157">
        <f t="shared" ref="G54:G117" si="2">F54/C54*100</f>
        <v>133.35699974546256</v>
      </c>
      <c r="H54" s="157">
        <f t="shared" ref="H54:H111" si="3">F54/E54*100</f>
        <v>90.46268550388055</v>
      </c>
    </row>
    <row r="55" spans="1:10" ht="15.75" customHeight="1" x14ac:dyDescent="0.3">
      <c r="A55" s="8">
        <v>31</v>
      </c>
      <c r="B55" s="8" t="s">
        <v>8</v>
      </c>
      <c r="C55" s="170">
        <v>150872.57999999999</v>
      </c>
      <c r="D55" s="161">
        <f>'POSEBNI DIO '!E25+'POSEBNI DIO '!E57+'POSEBNI DIO '!E71+'POSEBNI DIO '!E75+'POSEBNI DIO '!E328</f>
        <v>222000</v>
      </c>
      <c r="E55" s="161">
        <f>'POSEBNI DIO '!F25+'POSEBNI DIO '!F57+'POSEBNI DIO '!F71+'POSEBNI DIO '!F75+'POSEBNI DIO '!F328</f>
        <v>213000</v>
      </c>
      <c r="F55" s="221">
        <v>214159.72</v>
      </c>
      <c r="G55" s="237">
        <f t="shared" si="2"/>
        <v>141.94741019209721</v>
      </c>
      <c r="H55" s="237">
        <f t="shared" si="3"/>
        <v>100.54446948356808</v>
      </c>
      <c r="J55" s="41"/>
    </row>
    <row r="56" spans="1:10" ht="15.75" customHeight="1" x14ac:dyDescent="0.3">
      <c r="A56" s="11">
        <v>311</v>
      </c>
      <c r="B56" s="11" t="s">
        <v>428</v>
      </c>
      <c r="C56" s="167">
        <v>126660.3</v>
      </c>
      <c r="D56" s="39"/>
      <c r="E56" s="39"/>
      <c r="F56" s="196">
        <v>181768.05</v>
      </c>
      <c r="G56" s="238">
        <f t="shared" si="2"/>
        <v>143.50830528587093</v>
      </c>
      <c r="H56" s="39" t="s">
        <v>396</v>
      </c>
      <c r="J56" s="41"/>
    </row>
    <row r="57" spans="1:10" ht="15.75" customHeight="1" x14ac:dyDescent="0.3">
      <c r="A57" s="11">
        <v>3111</v>
      </c>
      <c r="B57" s="11" t="s">
        <v>429</v>
      </c>
      <c r="C57" s="167">
        <v>126660.3</v>
      </c>
      <c r="D57" s="39"/>
      <c r="E57" s="39"/>
      <c r="F57" s="196">
        <v>181768.05</v>
      </c>
      <c r="G57" s="238">
        <f t="shared" si="2"/>
        <v>143.50830528587093</v>
      </c>
      <c r="H57" s="39" t="s">
        <v>396</v>
      </c>
      <c r="J57" s="41"/>
    </row>
    <row r="58" spans="1:10" ht="15.75" customHeight="1" x14ac:dyDescent="0.3">
      <c r="A58" s="11">
        <v>312</v>
      </c>
      <c r="B58" s="11" t="s">
        <v>430</v>
      </c>
      <c r="C58" s="167">
        <v>3300</v>
      </c>
      <c r="D58" s="39"/>
      <c r="E58" s="39"/>
      <c r="F58" s="196">
        <v>2400</v>
      </c>
      <c r="G58" s="238">
        <f t="shared" si="2"/>
        <v>72.727272727272734</v>
      </c>
      <c r="H58" s="39" t="s">
        <v>396</v>
      </c>
      <c r="J58" s="41"/>
    </row>
    <row r="59" spans="1:10" ht="15.75" customHeight="1" x14ac:dyDescent="0.3">
      <c r="A59" s="11">
        <v>313</v>
      </c>
      <c r="B59" s="11" t="s">
        <v>431</v>
      </c>
      <c r="C59" s="167">
        <v>20912.28</v>
      </c>
      <c r="D59" s="39"/>
      <c r="E59" s="39"/>
      <c r="F59" s="196">
        <v>29991.67</v>
      </c>
      <c r="G59" s="238">
        <f t="shared" si="2"/>
        <v>143.41654759787073</v>
      </c>
      <c r="H59" s="39" t="s">
        <v>396</v>
      </c>
      <c r="J59" s="41"/>
    </row>
    <row r="60" spans="1:10" ht="15.75" customHeight="1" x14ac:dyDescent="0.3">
      <c r="A60" s="11">
        <v>3132</v>
      </c>
      <c r="B60" s="11" t="s">
        <v>432</v>
      </c>
      <c r="C60" s="167">
        <v>20912.28</v>
      </c>
      <c r="D60" s="39"/>
      <c r="E60" s="39"/>
      <c r="F60" s="196">
        <v>29991.67</v>
      </c>
      <c r="G60" s="238">
        <f t="shared" si="2"/>
        <v>143.41654759787073</v>
      </c>
      <c r="H60" s="39" t="s">
        <v>396</v>
      </c>
      <c r="J60" s="41"/>
    </row>
    <row r="61" spans="1:10" x14ac:dyDescent="0.3">
      <c r="A61" s="217">
        <v>32</v>
      </c>
      <c r="B61" s="8" t="s">
        <v>17</v>
      </c>
      <c r="C61" s="170">
        <v>121517.52</v>
      </c>
      <c r="D61" s="161">
        <f>'POSEBNI DIO '!E13+'POSEBNI DIO '!E33+'POSEBNI DIO '!E39+'POSEBNI DIO '!E43+'POSEBNI DIO '!E49+'POSEBNI DIO '!E64+'POSEBNI DIO '!E82+'POSEBNI DIO '!E91+'POSEBNI DIO '!E97+'POSEBNI DIO '!E104+'POSEBNI DIO '!E110+'POSEBNI DIO '!E116+'POSEBNI DIO '!E122+'POSEBNI DIO '!E129+'POSEBNI DIO '!E135+'POSEBNI DIO '!E141+'POSEBNI DIO '!E147+'POSEBNI DIO '!E153+'POSEBNI DIO '!E159+'POSEBNI DIO '!E165+'POSEBNI DIO '!E169+'POSEBNI DIO '!E173+'POSEBNI DIO '!E179+'POSEBNI DIO '!E183+'POSEBNI DIO '!E189+'POSEBNI DIO '!E195+'POSEBNI DIO '!E201+'POSEBNI DIO '!E208+'POSEBNI DIO '!E214+'POSEBNI DIO '!E220+'POSEBNI DIO '!E226+'POSEBNI DIO '!E232+'POSEBNI DIO '!E238+'POSEBNI DIO '!E242+'POSEBNI DIO '!E248+'POSEBNI DIO '!E286+'POSEBNI DIO '!E554+'POSEBNI DIO '!E561+'POSEBNI DIO '!E566+'POSEBNI DIO '!E571+'POSEBNI DIO '!E576+'POSEBNI DIO '!E583</f>
        <v>238867</v>
      </c>
      <c r="E61" s="161">
        <f>'POSEBNI DIO '!F13+'POSEBNI DIO '!F33+'POSEBNI DIO '!F39+'POSEBNI DIO '!F43+'POSEBNI DIO '!F49+'POSEBNI DIO '!F64+'POSEBNI DIO '!F82+'POSEBNI DIO '!F91+'POSEBNI DIO '!F97+'POSEBNI DIO '!F104+'POSEBNI DIO '!F110+'POSEBNI DIO '!F116+'POSEBNI DIO '!F122+'POSEBNI DIO '!F129+'POSEBNI DIO '!F135+'POSEBNI DIO '!F141+'POSEBNI DIO '!F147+'POSEBNI DIO '!F153+'POSEBNI DIO '!F159+'POSEBNI DIO '!F165+'POSEBNI DIO '!F169+'POSEBNI DIO '!F173+'POSEBNI DIO '!F179+'POSEBNI DIO '!F183+'POSEBNI DIO '!F189+'POSEBNI DIO '!F195+'POSEBNI DIO '!F201+'POSEBNI DIO '!F208+'POSEBNI DIO '!F214+'POSEBNI DIO '!F220+'POSEBNI DIO '!F226+'POSEBNI DIO '!F232+'POSEBNI DIO '!F238+'POSEBNI DIO '!F242+'POSEBNI DIO '!F248+'POSEBNI DIO '!F253+'POSEBNI DIO '!F260+'POSEBNI DIO '!F266+'POSEBNI DIO '!F286+'POSEBNI DIO '!F534+'POSEBNI DIO '!F554+'POSEBNI DIO '!F561+'POSEBNI DIO '!F566+'POSEBNI DIO '!F571+'POSEBNI DIO '!F576+'POSEBNI DIO '!F583</f>
        <v>183267</v>
      </c>
      <c r="F61" s="221">
        <v>149383.53</v>
      </c>
      <c r="G61" s="237">
        <f t="shared" si="2"/>
        <v>122.9316809625476</v>
      </c>
      <c r="H61" s="237">
        <f t="shared" si="3"/>
        <v>81.511417767519518</v>
      </c>
    </row>
    <row r="62" spans="1:10" x14ac:dyDescent="0.3">
      <c r="A62" s="9">
        <v>321</v>
      </c>
      <c r="B62" s="11" t="s">
        <v>433</v>
      </c>
      <c r="C62" s="167">
        <v>4316.66</v>
      </c>
      <c r="D62" s="39"/>
      <c r="E62" s="39"/>
      <c r="F62" s="196">
        <v>5404.39</v>
      </c>
      <c r="G62" s="238">
        <f t="shared" si="2"/>
        <v>125.19841729485297</v>
      </c>
      <c r="H62" s="39" t="s">
        <v>396</v>
      </c>
    </row>
    <row r="63" spans="1:10" x14ac:dyDescent="0.3">
      <c r="A63" s="9">
        <v>3211</v>
      </c>
      <c r="B63" s="11" t="s">
        <v>73</v>
      </c>
      <c r="C63" s="167">
        <v>86</v>
      </c>
      <c r="D63" s="39"/>
      <c r="E63" s="39"/>
      <c r="F63" s="196">
        <v>268.22000000000003</v>
      </c>
      <c r="G63" s="238">
        <f t="shared" si="2"/>
        <v>311.88372093023258</v>
      </c>
      <c r="H63" s="39" t="s">
        <v>396</v>
      </c>
    </row>
    <row r="64" spans="1:10" x14ac:dyDescent="0.3">
      <c r="A64" s="9">
        <v>3212</v>
      </c>
      <c r="B64" s="11" t="s">
        <v>434</v>
      </c>
      <c r="C64" s="167">
        <v>3117.18</v>
      </c>
      <c r="D64" s="39"/>
      <c r="E64" s="39"/>
      <c r="F64" s="196">
        <v>2982.27</v>
      </c>
      <c r="G64" s="238">
        <f t="shared" si="2"/>
        <v>95.672049737262526</v>
      </c>
      <c r="H64" s="39" t="s">
        <v>396</v>
      </c>
    </row>
    <row r="65" spans="1:8" x14ac:dyDescent="0.3">
      <c r="A65" s="9">
        <v>3214</v>
      </c>
      <c r="B65" s="11" t="s">
        <v>435</v>
      </c>
      <c r="C65" s="167">
        <v>1113.48</v>
      </c>
      <c r="D65" s="39"/>
      <c r="E65" s="39"/>
      <c r="F65" s="196">
        <v>2043.9</v>
      </c>
      <c r="G65" s="238">
        <f t="shared" si="2"/>
        <v>183.55965082444229</v>
      </c>
      <c r="H65" s="39" t="s">
        <v>396</v>
      </c>
    </row>
    <row r="66" spans="1:8" x14ac:dyDescent="0.3">
      <c r="A66" s="9">
        <v>322</v>
      </c>
      <c r="B66" s="11" t="s">
        <v>436</v>
      </c>
      <c r="C66" s="167">
        <v>24182.05</v>
      </c>
      <c r="D66" s="39"/>
      <c r="E66" s="39"/>
      <c r="F66" s="196">
        <v>41609.33</v>
      </c>
      <c r="G66" s="238">
        <f t="shared" si="2"/>
        <v>172.06700838018284</v>
      </c>
      <c r="H66" s="39" t="s">
        <v>396</v>
      </c>
    </row>
    <row r="67" spans="1:8" x14ac:dyDescent="0.3">
      <c r="A67" s="9">
        <v>3221</v>
      </c>
      <c r="B67" s="11" t="s">
        <v>437</v>
      </c>
      <c r="C67" s="167">
        <v>2344.58</v>
      </c>
      <c r="D67" s="39"/>
      <c r="E67" s="39"/>
      <c r="F67" s="196">
        <v>5801.28</v>
      </c>
      <c r="G67" s="238">
        <f t="shared" si="2"/>
        <v>247.43365549480077</v>
      </c>
      <c r="H67" s="39" t="s">
        <v>396</v>
      </c>
    </row>
    <row r="68" spans="1:8" x14ac:dyDescent="0.3">
      <c r="A68" s="9">
        <v>3223</v>
      </c>
      <c r="B68" s="11" t="s">
        <v>438</v>
      </c>
      <c r="C68" s="167">
        <v>14193.51</v>
      </c>
      <c r="D68" s="39"/>
      <c r="E68" s="39"/>
      <c r="F68" s="196">
        <v>20897.400000000001</v>
      </c>
      <c r="G68" s="238">
        <f t="shared" si="2"/>
        <v>147.23208001403458</v>
      </c>
      <c r="H68" s="39" t="s">
        <v>396</v>
      </c>
    </row>
    <row r="69" spans="1:8" ht="26.4" x14ac:dyDescent="0.3">
      <c r="A69" s="9">
        <v>3224</v>
      </c>
      <c r="B69" s="11" t="s">
        <v>439</v>
      </c>
      <c r="C69" s="167"/>
      <c r="D69" s="39"/>
      <c r="E69" s="39"/>
      <c r="F69" s="196">
        <v>1638.5</v>
      </c>
      <c r="G69" s="238" t="s">
        <v>396</v>
      </c>
      <c r="H69" s="39" t="s">
        <v>396</v>
      </c>
    </row>
    <row r="70" spans="1:8" x14ac:dyDescent="0.3">
      <c r="A70" s="9">
        <v>3225</v>
      </c>
      <c r="B70" s="11" t="s">
        <v>440</v>
      </c>
      <c r="C70" s="167">
        <v>7643.96</v>
      </c>
      <c r="D70" s="39"/>
      <c r="E70" s="39"/>
      <c r="F70" s="196">
        <v>13272.15</v>
      </c>
      <c r="G70" s="238">
        <f t="shared" si="2"/>
        <v>173.62924452770554</v>
      </c>
      <c r="H70" s="39" t="s">
        <v>396</v>
      </c>
    </row>
    <row r="71" spans="1:8" x14ac:dyDescent="0.3">
      <c r="A71" s="9">
        <v>323</v>
      </c>
      <c r="B71" s="11" t="s">
        <v>109</v>
      </c>
      <c r="C71" s="167">
        <v>82571.039999999994</v>
      </c>
      <c r="D71" s="39"/>
      <c r="E71" s="39"/>
      <c r="F71" s="196">
        <v>76300.36</v>
      </c>
      <c r="G71" s="238">
        <f t="shared" si="2"/>
        <v>92.40571512724074</v>
      </c>
      <c r="H71" s="39" t="s">
        <v>396</v>
      </c>
    </row>
    <row r="72" spans="1:8" x14ac:dyDescent="0.3">
      <c r="A72" s="9">
        <v>3231</v>
      </c>
      <c r="B72" s="11" t="s">
        <v>441</v>
      </c>
      <c r="C72" s="167">
        <v>3928.5</v>
      </c>
      <c r="D72" s="39"/>
      <c r="E72" s="39"/>
      <c r="F72" s="196">
        <v>3183.27</v>
      </c>
      <c r="G72" s="238">
        <f t="shared" si="2"/>
        <v>81.030164184803354</v>
      </c>
      <c r="H72" s="39" t="s">
        <v>396</v>
      </c>
    </row>
    <row r="73" spans="1:8" x14ac:dyDescent="0.3">
      <c r="A73" s="9">
        <v>3232</v>
      </c>
      <c r="B73" s="11" t="s">
        <v>442</v>
      </c>
      <c r="C73" s="167">
        <v>68139.05</v>
      </c>
      <c r="D73" s="39"/>
      <c r="E73" s="39"/>
      <c r="F73" s="196">
        <v>41280.57</v>
      </c>
      <c r="G73" s="238">
        <f t="shared" si="2"/>
        <v>60.582837594595162</v>
      </c>
      <c r="H73" s="39" t="s">
        <v>396</v>
      </c>
    </row>
    <row r="74" spans="1:8" x14ac:dyDescent="0.3">
      <c r="A74" s="9">
        <v>3233</v>
      </c>
      <c r="B74" s="11" t="s">
        <v>443</v>
      </c>
      <c r="C74" s="167">
        <v>207.75</v>
      </c>
      <c r="D74" s="39"/>
      <c r="E74" s="39"/>
      <c r="F74" s="196"/>
      <c r="G74" s="238">
        <f t="shared" si="2"/>
        <v>0</v>
      </c>
      <c r="H74" s="39" t="s">
        <v>396</v>
      </c>
    </row>
    <row r="75" spans="1:8" x14ac:dyDescent="0.3">
      <c r="A75" s="9">
        <v>3234</v>
      </c>
      <c r="B75" s="11" t="s">
        <v>444</v>
      </c>
      <c r="C75" s="167">
        <v>2651.59</v>
      </c>
      <c r="D75" s="39"/>
      <c r="E75" s="39"/>
      <c r="F75" s="196">
        <v>5031.8</v>
      </c>
      <c r="G75" s="238">
        <f t="shared" si="2"/>
        <v>189.76538605138805</v>
      </c>
      <c r="H75" s="39" t="s">
        <v>396</v>
      </c>
    </row>
    <row r="76" spans="1:8" x14ac:dyDescent="0.3">
      <c r="A76" s="9">
        <v>3235</v>
      </c>
      <c r="B76" s="11" t="s">
        <v>445</v>
      </c>
      <c r="C76" s="167">
        <v>1469.28</v>
      </c>
      <c r="D76" s="39"/>
      <c r="E76" s="39"/>
      <c r="F76" s="196">
        <v>1469.28</v>
      </c>
      <c r="G76" s="238">
        <f t="shared" si="2"/>
        <v>100</v>
      </c>
      <c r="H76" s="39" t="s">
        <v>396</v>
      </c>
    </row>
    <row r="77" spans="1:8" x14ac:dyDescent="0.3">
      <c r="A77" s="9">
        <v>3237</v>
      </c>
      <c r="B77" s="11" t="s">
        <v>446</v>
      </c>
      <c r="C77" s="167">
        <v>4375</v>
      </c>
      <c r="D77" s="39"/>
      <c r="E77" s="39"/>
      <c r="F77" s="196">
        <v>22300.25</v>
      </c>
      <c r="G77" s="238">
        <f t="shared" si="2"/>
        <v>509.71999999999997</v>
      </c>
      <c r="H77" s="39" t="s">
        <v>396</v>
      </c>
    </row>
    <row r="78" spans="1:8" x14ac:dyDescent="0.3">
      <c r="A78" s="9">
        <v>3238</v>
      </c>
      <c r="B78" s="11" t="s">
        <v>447</v>
      </c>
      <c r="C78" s="167">
        <v>989.32</v>
      </c>
      <c r="D78" s="39"/>
      <c r="E78" s="39"/>
      <c r="F78" s="196">
        <v>1873.76</v>
      </c>
      <c r="G78" s="238">
        <f t="shared" si="2"/>
        <v>189.39877895928515</v>
      </c>
      <c r="H78" s="39" t="s">
        <v>396</v>
      </c>
    </row>
    <row r="79" spans="1:8" x14ac:dyDescent="0.3">
      <c r="A79" s="9">
        <v>3239</v>
      </c>
      <c r="B79" s="11" t="s">
        <v>448</v>
      </c>
      <c r="C79" s="167">
        <v>810.55</v>
      </c>
      <c r="D79" s="39"/>
      <c r="E79" s="39"/>
      <c r="F79" s="196">
        <v>1161.43</v>
      </c>
      <c r="G79" s="238">
        <f t="shared" si="2"/>
        <v>143.28912466843502</v>
      </c>
      <c r="H79" s="39" t="s">
        <v>396</v>
      </c>
    </row>
    <row r="80" spans="1:8" x14ac:dyDescent="0.3">
      <c r="A80" s="9">
        <v>329</v>
      </c>
      <c r="B80" s="11" t="s">
        <v>449</v>
      </c>
      <c r="C80" s="167">
        <v>10447.77</v>
      </c>
      <c r="D80" s="39"/>
      <c r="E80" s="39"/>
      <c r="F80" s="196">
        <v>26069.45</v>
      </c>
      <c r="G80" s="238">
        <f t="shared" si="2"/>
        <v>249.52166826030816</v>
      </c>
      <c r="H80" s="39" t="s">
        <v>396</v>
      </c>
    </row>
    <row r="81" spans="1:8" ht="26.4" x14ac:dyDescent="0.3">
      <c r="A81" s="9">
        <v>3291</v>
      </c>
      <c r="B81" s="11" t="s">
        <v>450</v>
      </c>
      <c r="C81" s="167"/>
      <c r="D81" s="39"/>
      <c r="E81" s="39"/>
      <c r="F81" s="196">
        <v>17124.439999999999</v>
      </c>
      <c r="G81" s="238" t="s">
        <v>396</v>
      </c>
      <c r="H81" s="39" t="s">
        <v>396</v>
      </c>
    </row>
    <row r="82" spans="1:8" x14ac:dyDescent="0.3">
      <c r="A82" s="9">
        <v>3292</v>
      </c>
      <c r="B82" s="11" t="s">
        <v>451</v>
      </c>
      <c r="C82" s="167">
        <v>301.32</v>
      </c>
      <c r="D82" s="39"/>
      <c r="E82" s="39"/>
      <c r="F82" s="196">
        <v>300.74</v>
      </c>
      <c r="G82" s="238">
        <f t="shared" si="2"/>
        <v>99.807513606796775</v>
      </c>
      <c r="H82" s="39" t="s">
        <v>396</v>
      </c>
    </row>
    <row r="83" spans="1:8" x14ac:dyDescent="0.3">
      <c r="A83" s="9">
        <v>3293</v>
      </c>
      <c r="B83" s="11" t="s">
        <v>452</v>
      </c>
      <c r="C83" s="167">
        <v>5925.78</v>
      </c>
      <c r="D83" s="39"/>
      <c r="E83" s="39"/>
      <c r="F83" s="196">
        <v>4090.03</v>
      </c>
      <c r="G83" s="238">
        <f t="shared" si="2"/>
        <v>69.020955891038824</v>
      </c>
      <c r="H83" s="39" t="s">
        <v>396</v>
      </c>
    </row>
    <row r="84" spans="1:8" x14ac:dyDescent="0.3">
      <c r="A84" s="9">
        <v>3294</v>
      </c>
      <c r="B84" s="11" t="s">
        <v>453</v>
      </c>
      <c r="C84" s="167">
        <v>222.11</v>
      </c>
      <c r="D84" s="39"/>
      <c r="E84" s="39"/>
      <c r="F84" s="196">
        <v>222.11</v>
      </c>
      <c r="G84" s="238">
        <f t="shared" si="2"/>
        <v>100</v>
      </c>
      <c r="H84" s="39" t="s">
        <v>396</v>
      </c>
    </row>
    <row r="85" spans="1:8" x14ac:dyDescent="0.3">
      <c r="A85" s="9">
        <v>3295</v>
      </c>
      <c r="B85" s="11" t="s">
        <v>344</v>
      </c>
      <c r="C85" s="167">
        <v>2773.78</v>
      </c>
      <c r="D85" s="39"/>
      <c r="E85" s="39"/>
      <c r="F85" s="196">
        <v>1497.51</v>
      </c>
      <c r="G85" s="238">
        <f t="shared" si="2"/>
        <v>53.988059615398477</v>
      </c>
      <c r="H85" s="39" t="s">
        <v>396</v>
      </c>
    </row>
    <row r="86" spans="1:8" x14ac:dyDescent="0.3">
      <c r="A86" s="9">
        <v>3299</v>
      </c>
      <c r="B86" s="11" t="s">
        <v>449</v>
      </c>
      <c r="C86" s="167">
        <v>1224.78</v>
      </c>
      <c r="D86" s="39"/>
      <c r="E86" s="39"/>
      <c r="F86" s="196">
        <v>2834.62</v>
      </c>
      <c r="G86" s="238">
        <f t="shared" si="2"/>
        <v>231.43911559627034</v>
      </c>
      <c r="H86" s="39" t="s">
        <v>396</v>
      </c>
    </row>
    <row r="87" spans="1:8" x14ac:dyDescent="0.3">
      <c r="A87" s="217">
        <v>34</v>
      </c>
      <c r="B87" s="218" t="s">
        <v>158</v>
      </c>
      <c r="C87" s="219">
        <v>494.46</v>
      </c>
      <c r="D87" s="161">
        <f>'POSEBNI DIO '!E273+'POSEBNI DIO '!E279</f>
        <v>1400</v>
      </c>
      <c r="E87" s="161">
        <f>'POSEBNI DIO '!F273+'POSEBNI DIO '!F279</f>
        <v>1800</v>
      </c>
      <c r="F87" s="221">
        <v>853.79</v>
      </c>
      <c r="G87" s="237">
        <f t="shared" si="2"/>
        <v>172.67119686122234</v>
      </c>
      <c r="H87" s="237">
        <f t="shared" si="3"/>
        <v>47.432777777777773</v>
      </c>
    </row>
    <row r="88" spans="1:8" x14ac:dyDescent="0.3">
      <c r="A88" s="9">
        <v>342</v>
      </c>
      <c r="B88" s="51" t="s">
        <v>454</v>
      </c>
      <c r="C88" s="168"/>
      <c r="D88" s="39"/>
      <c r="E88" s="39"/>
      <c r="F88" s="196">
        <v>71.33</v>
      </c>
      <c r="G88" s="238" t="s">
        <v>396</v>
      </c>
      <c r="H88" s="39" t="s">
        <v>396</v>
      </c>
    </row>
    <row r="89" spans="1:8" ht="26.4" x14ac:dyDescent="0.3">
      <c r="A89" s="9">
        <v>3422</v>
      </c>
      <c r="B89" s="51" t="s">
        <v>455</v>
      </c>
      <c r="C89" s="168"/>
      <c r="D89" s="39"/>
      <c r="E89" s="39"/>
      <c r="F89" s="196">
        <v>71.33</v>
      </c>
      <c r="G89" s="238" t="s">
        <v>396</v>
      </c>
      <c r="H89" s="39" t="s">
        <v>396</v>
      </c>
    </row>
    <row r="90" spans="1:8" x14ac:dyDescent="0.3">
      <c r="A90" s="9">
        <v>343</v>
      </c>
      <c r="B90" s="51" t="s">
        <v>456</v>
      </c>
      <c r="C90" s="168">
        <v>494.46</v>
      </c>
      <c r="D90" s="39"/>
      <c r="E90" s="39"/>
      <c r="F90" s="196">
        <v>782.46</v>
      </c>
      <c r="G90" s="238">
        <f t="shared" si="2"/>
        <v>158.24535857298875</v>
      </c>
      <c r="H90" s="39" t="s">
        <v>396</v>
      </c>
    </row>
    <row r="91" spans="1:8" x14ac:dyDescent="0.3">
      <c r="A91" s="9">
        <v>3431</v>
      </c>
      <c r="B91" s="51" t="s">
        <v>457</v>
      </c>
      <c r="C91" s="168">
        <v>494.46</v>
      </c>
      <c r="D91" s="39"/>
      <c r="E91" s="39"/>
      <c r="F91" s="196">
        <v>782.46</v>
      </c>
      <c r="G91" s="238">
        <f t="shared" si="2"/>
        <v>158.24535857298875</v>
      </c>
      <c r="H91" s="39" t="s">
        <v>396</v>
      </c>
    </row>
    <row r="92" spans="1:8" x14ac:dyDescent="0.3">
      <c r="A92" s="217">
        <v>35</v>
      </c>
      <c r="B92" s="218" t="s">
        <v>164</v>
      </c>
      <c r="C92" s="219">
        <v>12660</v>
      </c>
      <c r="D92" s="161">
        <f>'POSEBNI DIO '!E293+'POSEBNI DIO '!E325</f>
        <v>13200</v>
      </c>
      <c r="E92" s="161">
        <f>'POSEBNI DIO '!F293+'POSEBNI DIO '!F325</f>
        <v>8500</v>
      </c>
      <c r="F92" s="221">
        <v>7751</v>
      </c>
      <c r="G92" s="237">
        <f t="shared" si="2"/>
        <v>61.224328593996837</v>
      </c>
      <c r="H92" s="237">
        <f t="shared" si="3"/>
        <v>91.188235294117646</v>
      </c>
    </row>
    <row r="93" spans="1:8" ht="39.6" x14ac:dyDescent="0.3">
      <c r="A93" s="9">
        <v>352</v>
      </c>
      <c r="B93" s="51" t="s">
        <v>458</v>
      </c>
      <c r="C93" s="168">
        <v>12660</v>
      </c>
      <c r="D93" s="39"/>
      <c r="E93" s="39"/>
      <c r="F93" s="196">
        <v>7751</v>
      </c>
      <c r="G93" s="238">
        <f t="shared" si="2"/>
        <v>61.224328593996837</v>
      </c>
      <c r="H93" s="39" t="s">
        <v>396</v>
      </c>
    </row>
    <row r="94" spans="1:8" ht="26.4" x14ac:dyDescent="0.3">
      <c r="A94" s="9">
        <v>3522</v>
      </c>
      <c r="B94" s="51" t="s">
        <v>459</v>
      </c>
      <c r="C94" s="168">
        <v>12660</v>
      </c>
      <c r="D94" s="39"/>
      <c r="E94" s="39"/>
      <c r="F94" s="196">
        <v>7751</v>
      </c>
      <c r="G94" s="238">
        <f t="shared" si="2"/>
        <v>61.224328593996837</v>
      </c>
      <c r="H94" s="39" t="s">
        <v>396</v>
      </c>
    </row>
    <row r="95" spans="1:8" ht="26.4" x14ac:dyDescent="0.3">
      <c r="A95" s="217">
        <v>36</v>
      </c>
      <c r="B95" s="218" t="s">
        <v>261</v>
      </c>
      <c r="C95" s="219">
        <v>8080</v>
      </c>
      <c r="D95" s="161">
        <f>'POSEBNI DIO '!E322</f>
        <v>6500</v>
      </c>
      <c r="E95" s="161">
        <f>'POSEBNI DIO '!F322</f>
        <v>30000</v>
      </c>
      <c r="F95" s="221">
        <v>26679.97</v>
      </c>
      <c r="G95" s="237">
        <f t="shared" si="2"/>
        <v>330.19764851485149</v>
      </c>
      <c r="H95" s="237">
        <f t="shared" si="3"/>
        <v>88.933233333333334</v>
      </c>
    </row>
    <row r="96" spans="1:8" ht="26.4" x14ac:dyDescent="0.3">
      <c r="A96" s="9">
        <v>366</v>
      </c>
      <c r="B96" s="51" t="s">
        <v>460</v>
      </c>
      <c r="C96" s="168">
        <v>8080</v>
      </c>
      <c r="D96" s="39"/>
      <c r="E96" s="39"/>
      <c r="F96" s="196">
        <v>26679.97</v>
      </c>
      <c r="G96" s="238">
        <f t="shared" si="2"/>
        <v>330.19764851485149</v>
      </c>
      <c r="H96" s="39" t="s">
        <v>396</v>
      </c>
    </row>
    <row r="97" spans="1:10" ht="26.4" x14ac:dyDescent="0.3">
      <c r="A97" s="9">
        <v>3661</v>
      </c>
      <c r="B97" s="51" t="s">
        <v>461</v>
      </c>
      <c r="C97" s="168">
        <v>8080</v>
      </c>
      <c r="D97" s="39"/>
      <c r="E97" s="39"/>
      <c r="F97" s="196">
        <v>26679.97</v>
      </c>
      <c r="G97" s="238">
        <f t="shared" si="2"/>
        <v>330.19764851485149</v>
      </c>
      <c r="H97" s="39" t="s">
        <v>396</v>
      </c>
    </row>
    <row r="98" spans="1:10" ht="26.4" x14ac:dyDescent="0.3">
      <c r="A98" s="217">
        <v>37</v>
      </c>
      <c r="B98" s="218" t="s">
        <v>262</v>
      </c>
      <c r="C98" s="219">
        <v>26725.33</v>
      </c>
      <c r="D98" s="161">
        <f>'POSEBNI DIO '!E304+'POSEBNI DIO '!E310+'POSEBNI DIO '!E316+'POSEBNI DIO '!E339+'POSEBNI DIO '!E345</f>
        <v>32200</v>
      </c>
      <c r="E98" s="161">
        <f>'POSEBNI DIO '!F304+'POSEBNI DIO '!F310+'POSEBNI DIO '!F316+'POSEBNI DIO '!F339+'POSEBNI DIO '!F345</f>
        <v>34800</v>
      </c>
      <c r="F98" s="221">
        <v>31448.32</v>
      </c>
      <c r="G98" s="237">
        <f t="shared" si="2"/>
        <v>117.6723355707862</v>
      </c>
      <c r="H98" s="237">
        <f t="shared" si="3"/>
        <v>90.368735632183899</v>
      </c>
    </row>
    <row r="99" spans="1:10" ht="26.4" x14ac:dyDescent="0.3">
      <c r="A99" s="9">
        <v>372</v>
      </c>
      <c r="B99" s="51" t="s">
        <v>462</v>
      </c>
      <c r="C99" s="168">
        <v>26725.33</v>
      </c>
      <c r="D99" s="39"/>
      <c r="E99" s="39"/>
      <c r="F99" s="196">
        <v>31448.32</v>
      </c>
      <c r="G99" s="238">
        <f t="shared" si="2"/>
        <v>117.6723355707862</v>
      </c>
      <c r="H99" s="39" t="s">
        <v>396</v>
      </c>
    </row>
    <row r="100" spans="1:10" x14ac:dyDescent="0.3">
      <c r="A100" s="9">
        <v>3721</v>
      </c>
      <c r="B100" s="51" t="s">
        <v>463</v>
      </c>
      <c r="C100" s="168">
        <v>4299.8900000000003</v>
      </c>
      <c r="D100" s="39"/>
      <c r="E100" s="39"/>
      <c r="F100" s="196">
        <v>5212.63</v>
      </c>
      <c r="G100" s="238">
        <f t="shared" si="2"/>
        <v>121.22705464558395</v>
      </c>
      <c r="H100" s="39" t="s">
        <v>396</v>
      </c>
    </row>
    <row r="101" spans="1:10" x14ac:dyDescent="0.3">
      <c r="A101" s="9">
        <v>3722</v>
      </c>
      <c r="B101" s="51" t="s">
        <v>464</v>
      </c>
      <c r="C101" s="168">
        <v>22425.439999999999</v>
      </c>
      <c r="D101" s="39"/>
      <c r="E101" s="39"/>
      <c r="F101" s="196">
        <v>26235.69</v>
      </c>
      <c r="G101" s="238">
        <f t="shared" si="2"/>
        <v>116.99074800761993</v>
      </c>
      <c r="H101" s="39" t="s">
        <v>396</v>
      </c>
    </row>
    <row r="102" spans="1:10" ht="26.4" x14ac:dyDescent="0.3">
      <c r="A102" s="217">
        <v>38</v>
      </c>
      <c r="B102" s="218" t="s">
        <v>352</v>
      </c>
      <c r="C102" s="219">
        <v>12921.3</v>
      </c>
      <c r="D102" s="161">
        <f>'POSEBNI DIO '!E17+'POSEBNI DIO '!E352+'POSEBNI DIO '!E358+'POSEBNI DIO '!E364+'POSEBNI DIO '!E370+'POSEBNI DIO '!E376+'POSEBNI DIO '!E383+'POSEBNI DIO '!E389+'POSEBNI DIO '!E393+'POSEBNI DIO '!E399+'POSEBNI DIO '!E488</f>
        <v>32330</v>
      </c>
      <c r="E102" s="161">
        <f>'POSEBNI DIO '!F17+'POSEBNI DIO '!F297+'POSEBNI DIO '!F352+'POSEBNI DIO '!F358+'POSEBNI DIO '!F364+'POSEBNI DIO '!F370+'POSEBNI DIO '!F376+'POSEBNI DIO '!F383+'POSEBNI DIO '!F389+'POSEBNI DIO '!F393+'POSEBNI DIO '!F399+'POSEBNI DIO '!F405</f>
        <v>19930</v>
      </c>
      <c r="F102" s="221">
        <v>14164.13</v>
      </c>
      <c r="G102" s="237">
        <f t="shared" si="2"/>
        <v>109.61845944293532</v>
      </c>
      <c r="H102" s="237">
        <f t="shared" si="3"/>
        <v>71.069392875062718</v>
      </c>
    </row>
    <row r="103" spans="1:10" x14ac:dyDescent="0.3">
      <c r="A103" s="9">
        <v>381</v>
      </c>
      <c r="B103" s="51" t="s">
        <v>465</v>
      </c>
      <c r="C103" s="168">
        <v>10633.3</v>
      </c>
      <c r="D103" s="39"/>
      <c r="E103" s="39"/>
      <c r="F103" s="196">
        <v>13020.13</v>
      </c>
      <c r="G103" s="238">
        <f t="shared" si="2"/>
        <v>122.44674748196702</v>
      </c>
      <c r="H103" s="39" t="s">
        <v>396</v>
      </c>
    </row>
    <row r="104" spans="1:10" x14ac:dyDescent="0.3">
      <c r="A104" s="9">
        <v>3811</v>
      </c>
      <c r="B104" s="51" t="s">
        <v>466</v>
      </c>
      <c r="C104" s="168">
        <v>10633.3</v>
      </c>
      <c r="D104" s="39"/>
      <c r="E104" s="39"/>
      <c r="F104" s="196">
        <v>13020.13</v>
      </c>
      <c r="G104" s="238">
        <f t="shared" si="2"/>
        <v>122.44674748196702</v>
      </c>
      <c r="H104" s="39" t="s">
        <v>396</v>
      </c>
    </row>
    <row r="105" spans="1:10" x14ac:dyDescent="0.3">
      <c r="A105" s="9">
        <v>386</v>
      </c>
      <c r="B105" s="51" t="s">
        <v>467</v>
      </c>
      <c r="C105" s="168">
        <v>2288</v>
      </c>
      <c r="D105" s="39"/>
      <c r="E105" s="39"/>
      <c r="F105" s="196">
        <v>1144</v>
      </c>
      <c r="G105" s="238">
        <f t="shared" si="2"/>
        <v>50</v>
      </c>
      <c r="H105" s="39" t="s">
        <v>396</v>
      </c>
    </row>
    <row r="106" spans="1:10" ht="39.6" x14ac:dyDescent="0.3">
      <c r="A106" s="9">
        <v>3861</v>
      </c>
      <c r="B106" s="51" t="s">
        <v>468</v>
      </c>
      <c r="C106" s="168">
        <v>2288</v>
      </c>
      <c r="D106" s="39"/>
      <c r="E106" s="39"/>
      <c r="F106" s="196">
        <v>1144</v>
      </c>
      <c r="G106" s="238">
        <f t="shared" si="2"/>
        <v>50</v>
      </c>
      <c r="H106" s="39" t="s">
        <v>396</v>
      </c>
    </row>
    <row r="107" spans="1:10" x14ac:dyDescent="0.3">
      <c r="A107" s="60">
        <v>4</v>
      </c>
      <c r="B107" s="61" t="s">
        <v>9</v>
      </c>
      <c r="C107" s="145">
        <v>481016.81</v>
      </c>
      <c r="D107" s="66">
        <f>SUM(D108:D111)</f>
        <v>1338000</v>
      </c>
      <c r="E107" s="66">
        <f>'POSEBNI DIO '!F413+'POSEBNI DIO '!F421+'POSEBNI DIO '!F428+'POSEBNI DIO '!F436+'POSEBNI DIO '!F443+'POSEBNI DIO '!F448+'POSEBNI DIO '!F456+'POSEBNI DIO '!F461+'POSEBNI DIO '!F468+'POSEBNI DIO '!F473+'POSEBNI DIO '!F480+'POSEBNI DIO '!F493+'POSEBNI DIO '!F498+'POSEBNI DIO '!F503+'POSEBNI DIO '!F508+'POSEBNI DIO '!F515+'POSEBNI DIO '!F520+'POSEBNI DIO '!F525+'POSEBNI DIO '!F531+'POSEBNI DIO '!F540+'POSEBNI DIO '!F545</f>
        <v>682000</v>
      </c>
      <c r="F107" s="148">
        <v>608204.15</v>
      </c>
      <c r="G107" s="157">
        <f t="shared" si="2"/>
        <v>126.44135035530255</v>
      </c>
      <c r="H107" s="157">
        <f t="shared" si="3"/>
        <v>89.179494134897368</v>
      </c>
    </row>
    <row r="108" spans="1:10" ht="26.4" x14ac:dyDescent="0.3">
      <c r="A108" s="8">
        <v>41</v>
      </c>
      <c r="B108" s="139" t="s">
        <v>10</v>
      </c>
      <c r="C108" s="170">
        <v>0</v>
      </c>
      <c r="D108" s="161">
        <v>0</v>
      </c>
      <c r="E108" s="222">
        <f>'POSEBNI DIO '!F526+'POSEBNI DIO '!F546</f>
        <v>36000</v>
      </c>
      <c r="F108" s="223">
        <v>36000</v>
      </c>
      <c r="G108" s="239" t="s">
        <v>396</v>
      </c>
      <c r="H108" s="239">
        <f t="shared" si="3"/>
        <v>100</v>
      </c>
      <c r="J108" s="41"/>
    </row>
    <row r="109" spans="1:10" x14ac:dyDescent="0.3">
      <c r="A109" s="11">
        <v>411</v>
      </c>
      <c r="B109" s="26" t="s">
        <v>469</v>
      </c>
      <c r="C109" s="167">
        <v>0</v>
      </c>
      <c r="D109" s="39"/>
      <c r="E109" s="40"/>
      <c r="F109" s="197">
        <v>36000</v>
      </c>
      <c r="G109" s="240" t="s">
        <v>396</v>
      </c>
      <c r="H109" s="240" t="s">
        <v>396</v>
      </c>
      <c r="J109" s="41"/>
    </row>
    <row r="110" spans="1:10" x14ac:dyDescent="0.3">
      <c r="A110" s="11">
        <v>4111</v>
      </c>
      <c r="B110" s="26" t="s">
        <v>470</v>
      </c>
      <c r="C110" s="167">
        <v>0</v>
      </c>
      <c r="D110" s="39"/>
      <c r="E110" s="40"/>
      <c r="F110" s="197">
        <v>36000</v>
      </c>
      <c r="G110" s="240" t="s">
        <v>396</v>
      </c>
      <c r="H110" s="240" t="s">
        <v>396</v>
      </c>
      <c r="J110" s="41"/>
    </row>
    <row r="111" spans="1:10" ht="26.4" x14ac:dyDescent="0.3">
      <c r="A111" s="8">
        <v>42</v>
      </c>
      <c r="B111" s="139" t="s">
        <v>263</v>
      </c>
      <c r="C111" s="170">
        <v>481016.81</v>
      </c>
      <c r="D111" s="161">
        <f>'POSEBNI DIO '!E414+'POSEBNI DIO '!E422+'POSEBNI DIO '!E429+'POSEBNI DIO '!E437+'POSEBNI DIO '!E444+'POSEBNI DIO '!E449+'POSEBNI DIO '!E457+'POSEBNI DIO '!E462+'POSEBNI DIO '!E469+'POSEBNI DIO '!E474+'POSEBNI DIO '!E481+'POSEBNI DIO '!E494+'POSEBNI DIO '!E499+'POSEBNI DIO '!E504+'POSEBNI DIO '!E509+'POSEBNI DIO '!E516+'POSEBNI DIO '!E521+'POSEBNI DIO '!E527+'POSEBNI DIO '!E532+'POSEBNI DIO '!E541</f>
        <v>1338000</v>
      </c>
      <c r="E111" s="161">
        <f>'POSEBNI DIO '!F414+'POSEBNI DIO '!F422+'POSEBNI DIO '!F429+'POSEBNI DIO '!F437+'POSEBNI DIO '!F444+'POSEBNI DIO '!F449+'POSEBNI DIO '!F457+'POSEBNI DIO '!F462+'POSEBNI DIO '!F469+'POSEBNI DIO '!F474+'POSEBNI DIO '!F481+'POSEBNI DIO '!F494+'POSEBNI DIO '!F499+'POSEBNI DIO '!F504+'POSEBNI DIO '!F509+'POSEBNI DIO '!F516+'POSEBNI DIO '!F521+'POSEBNI DIO '!F527+'POSEBNI DIO '!F532+'POSEBNI DIO '!F541</f>
        <v>646000</v>
      </c>
      <c r="F111" s="221">
        <v>572204.15</v>
      </c>
      <c r="G111" s="237">
        <f t="shared" si="2"/>
        <v>118.95720442701369</v>
      </c>
      <c r="H111" s="237">
        <f t="shared" si="3"/>
        <v>88.576493808049534</v>
      </c>
    </row>
    <row r="112" spans="1:10" x14ac:dyDescent="0.3">
      <c r="A112" s="11">
        <v>421</v>
      </c>
      <c r="B112" s="26" t="s">
        <v>471</v>
      </c>
      <c r="C112" s="167">
        <v>474085.56</v>
      </c>
      <c r="D112" s="39"/>
      <c r="E112" s="39"/>
      <c r="F112" s="196">
        <v>551579.15</v>
      </c>
      <c r="G112" s="238">
        <f t="shared" si="2"/>
        <v>116.34590810992007</v>
      </c>
      <c r="H112" s="39" t="s">
        <v>396</v>
      </c>
    </row>
    <row r="113" spans="1:10" x14ac:dyDescent="0.3">
      <c r="A113" s="11">
        <v>4212</v>
      </c>
      <c r="B113" s="26" t="s">
        <v>472</v>
      </c>
      <c r="C113" s="167">
        <v>0</v>
      </c>
      <c r="D113" s="39"/>
      <c r="E113" s="39"/>
      <c r="F113" s="196">
        <v>21467.5</v>
      </c>
      <c r="G113" s="238" t="s">
        <v>396</v>
      </c>
      <c r="H113" s="39" t="s">
        <v>396</v>
      </c>
    </row>
    <row r="114" spans="1:10" x14ac:dyDescent="0.3">
      <c r="A114" s="11">
        <v>4213</v>
      </c>
      <c r="B114" s="26" t="s">
        <v>473</v>
      </c>
      <c r="C114" s="167">
        <v>309813.18</v>
      </c>
      <c r="D114" s="39"/>
      <c r="E114" s="39"/>
      <c r="F114" s="196">
        <v>271635.39</v>
      </c>
      <c r="G114" s="238">
        <f t="shared" si="2"/>
        <v>87.677157569603722</v>
      </c>
      <c r="H114" s="39" t="s">
        <v>396</v>
      </c>
    </row>
    <row r="115" spans="1:10" x14ac:dyDescent="0.3">
      <c r="A115" s="11">
        <v>4214</v>
      </c>
      <c r="B115" s="26" t="s">
        <v>427</v>
      </c>
      <c r="C115" s="167">
        <v>164272.38</v>
      </c>
      <c r="D115" s="39"/>
      <c r="E115" s="39"/>
      <c r="F115" s="196">
        <v>258476.26</v>
      </c>
      <c r="G115" s="238">
        <f t="shared" si="2"/>
        <v>157.34614668637539</v>
      </c>
      <c r="H115" s="39" t="s">
        <v>396</v>
      </c>
    </row>
    <row r="116" spans="1:10" x14ac:dyDescent="0.3">
      <c r="A116" s="11">
        <v>422</v>
      </c>
      <c r="B116" s="26" t="s">
        <v>474</v>
      </c>
      <c r="C116" s="167">
        <v>6931.25</v>
      </c>
      <c r="D116" s="39"/>
      <c r="E116" s="39"/>
      <c r="F116" s="196">
        <v>0</v>
      </c>
      <c r="G116" s="238">
        <f t="shared" si="2"/>
        <v>0</v>
      </c>
      <c r="H116" s="39" t="s">
        <v>396</v>
      </c>
    </row>
    <row r="117" spans="1:10" x14ac:dyDescent="0.3">
      <c r="A117" s="11">
        <v>4223</v>
      </c>
      <c r="B117" s="26" t="s">
        <v>475</v>
      </c>
      <c r="C117" s="167">
        <v>6931.25</v>
      </c>
      <c r="D117" s="39"/>
      <c r="E117" s="39"/>
      <c r="F117" s="196">
        <v>0</v>
      </c>
      <c r="G117" s="238">
        <f t="shared" si="2"/>
        <v>0</v>
      </c>
      <c r="H117" s="39" t="s">
        <v>396</v>
      </c>
    </row>
    <row r="118" spans="1:10" x14ac:dyDescent="0.3">
      <c r="A118" s="11">
        <v>426</v>
      </c>
      <c r="B118" s="26" t="s">
        <v>476</v>
      </c>
      <c r="C118" s="167">
        <v>0</v>
      </c>
      <c r="D118" s="39"/>
      <c r="E118" s="39"/>
      <c r="F118" s="196">
        <v>20625</v>
      </c>
      <c r="G118" s="238" t="s">
        <v>396</v>
      </c>
      <c r="H118" s="39" t="s">
        <v>396</v>
      </c>
    </row>
    <row r="119" spans="1:10" x14ac:dyDescent="0.3">
      <c r="A119" s="11">
        <v>4263</v>
      </c>
      <c r="B119" s="26" t="s">
        <v>477</v>
      </c>
      <c r="C119" s="167">
        <v>0</v>
      </c>
      <c r="D119" s="39"/>
      <c r="E119" s="39"/>
      <c r="F119" s="196">
        <v>20625</v>
      </c>
      <c r="G119" s="238" t="s">
        <v>396</v>
      </c>
      <c r="H119" s="39" t="s">
        <v>396</v>
      </c>
    </row>
    <row r="120" spans="1:10" x14ac:dyDescent="0.3">
      <c r="A120" s="208"/>
      <c r="B120" s="135"/>
      <c r="C120" s="171"/>
      <c r="D120" s="47"/>
      <c r="E120" s="47"/>
      <c r="F120" s="198"/>
      <c r="G120" s="47"/>
      <c r="H120" s="47"/>
    </row>
    <row r="122" spans="1:10" ht="15.6" x14ac:dyDescent="0.3">
      <c r="A122" s="311" t="s">
        <v>292</v>
      </c>
      <c r="B122" s="311"/>
      <c r="C122" s="311"/>
      <c r="D122" s="311"/>
      <c r="E122" s="311"/>
      <c r="F122" s="311"/>
      <c r="G122" s="311"/>
      <c r="H122" s="311"/>
    </row>
    <row r="125" spans="1:10" ht="26.4" x14ac:dyDescent="0.3">
      <c r="A125" s="205" t="s">
        <v>287</v>
      </c>
      <c r="B125" s="15" t="s">
        <v>24</v>
      </c>
      <c r="C125" s="164" t="s">
        <v>385</v>
      </c>
      <c r="D125" s="15" t="s">
        <v>282</v>
      </c>
      <c r="E125" s="116" t="s">
        <v>371</v>
      </c>
      <c r="F125" s="189" t="s">
        <v>392</v>
      </c>
      <c r="G125" s="15" t="s">
        <v>387</v>
      </c>
      <c r="H125" s="15" t="s">
        <v>387</v>
      </c>
    </row>
    <row r="126" spans="1:10" x14ac:dyDescent="0.3">
      <c r="A126" s="209"/>
      <c r="B126" s="121">
        <v>1</v>
      </c>
      <c r="C126" s="241">
        <v>2</v>
      </c>
      <c r="D126" s="230">
        <v>3</v>
      </c>
      <c r="E126" s="291">
        <v>4</v>
      </c>
      <c r="F126" s="230">
        <v>5</v>
      </c>
      <c r="G126" s="121" t="s">
        <v>389</v>
      </c>
      <c r="H126" s="121" t="s">
        <v>390</v>
      </c>
    </row>
    <row r="127" spans="1:10" x14ac:dyDescent="0.3">
      <c r="A127" s="64"/>
      <c r="B127" s="64" t="s">
        <v>0</v>
      </c>
      <c r="C127" s="172">
        <v>903054.17</v>
      </c>
      <c r="D127" s="85">
        <f>D128+D130+D132+D135+D138</f>
        <v>2043686</v>
      </c>
      <c r="E127" s="125">
        <f>E128+E130+E132+E135+E138</f>
        <v>1255747</v>
      </c>
      <c r="F127" s="172">
        <v>1051625.1399999999</v>
      </c>
      <c r="G127" s="305">
        <f>F127/C127*100</f>
        <v>116.45205514083389</v>
      </c>
      <c r="H127" s="305">
        <f>F127/E127*100</f>
        <v>83.744985255787981</v>
      </c>
    </row>
    <row r="128" spans="1:10" x14ac:dyDescent="0.3">
      <c r="A128" s="75">
        <v>1</v>
      </c>
      <c r="B128" s="75" t="s">
        <v>57</v>
      </c>
      <c r="C128" s="173">
        <v>99138.62</v>
      </c>
      <c r="D128" s="70">
        <v>110200</v>
      </c>
      <c r="E128" s="117">
        <f>E129</f>
        <v>120000</v>
      </c>
      <c r="F128" s="175">
        <f>F129</f>
        <v>119577.28</v>
      </c>
      <c r="G128" s="296">
        <f t="shared" ref="G128:G139" si="4">F128/C128*100</f>
        <v>120.61624420432724</v>
      </c>
      <c r="H128" s="296">
        <f t="shared" ref="H128:H139" si="5">F128/E128*100</f>
        <v>99.647733333333335</v>
      </c>
      <c r="J128" s="165"/>
    </row>
    <row r="129" spans="1:10" x14ac:dyDescent="0.3">
      <c r="A129" s="10">
        <v>11</v>
      </c>
      <c r="B129" s="10" t="s">
        <v>288</v>
      </c>
      <c r="C129" s="174">
        <v>99138.62</v>
      </c>
      <c r="D129" s="39">
        <v>110200</v>
      </c>
      <c r="E129" s="126">
        <v>120000</v>
      </c>
      <c r="F129" s="196">
        <v>119577.28</v>
      </c>
      <c r="G129" s="238">
        <f t="shared" si="4"/>
        <v>120.61624420432724</v>
      </c>
      <c r="H129" s="238">
        <f t="shared" si="5"/>
        <v>99.647733333333335</v>
      </c>
      <c r="J129" s="165"/>
    </row>
    <row r="130" spans="1:10" x14ac:dyDescent="0.3">
      <c r="A130" s="75">
        <v>3</v>
      </c>
      <c r="B130" s="75" t="s">
        <v>289</v>
      </c>
      <c r="C130" s="173">
        <v>0</v>
      </c>
      <c r="D130" s="70">
        <v>6500</v>
      </c>
      <c r="E130" s="117">
        <f>E131</f>
        <v>0</v>
      </c>
      <c r="F130" s="175">
        <v>0</v>
      </c>
      <c r="G130" s="296" t="s">
        <v>396</v>
      </c>
      <c r="H130" s="296" t="s">
        <v>396</v>
      </c>
      <c r="J130" s="165"/>
    </row>
    <row r="131" spans="1:10" x14ac:dyDescent="0.3">
      <c r="A131" s="10">
        <v>31</v>
      </c>
      <c r="B131" s="10" t="s">
        <v>513</v>
      </c>
      <c r="C131" s="174">
        <v>0</v>
      </c>
      <c r="D131" s="39">
        <v>6500</v>
      </c>
      <c r="E131" s="126">
        <v>0</v>
      </c>
      <c r="F131" s="196">
        <v>0</v>
      </c>
      <c r="G131" s="238" t="s">
        <v>396</v>
      </c>
      <c r="H131" s="238" t="s">
        <v>396</v>
      </c>
    </row>
    <row r="132" spans="1:10" x14ac:dyDescent="0.3">
      <c r="A132" s="73">
        <v>4</v>
      </c>
      <c r="B132" s="73" t="s">
        <v>353</v>
      </c>
      <c r="C132" s="175">
        <v>15712.05</v>
      </c>
      <c r="D132" s="70">
        <v>12000</v>
      </c>
      <c r="E132" s="117">
        <v>11300</v>
      </c>
      <c r="F132" s="175">
        <v>22081.85</v>
      </c>
      <c r="G132" s="296">
        <f t="shared" si="4"/>
        <v>140.54085876763375</v>
      </c>
      <c r="H132" s="296">
        <f t="shared" si="5"/>
        <v>195.41460176991151</v>
      </c>
    </row>
    <row r="133" spans="1:10" x14ac:dyDescent="0.3">
      <c r="A133" s="10">
        <v>40</v>
      </c>
      <c r="B133" s="10" t="s">
        <v>514</v>
      </c>
      <c r="C133" s="174">
        <v>7241.29</v>
      </c>
      <c r="D133" s="39">
        <v>10200</v>
      </c>
      <c r="E133" s="126">
        <v>10000</v>
      </c>
      <c r="F133" s="196">
        <v>7699.06</v>
      </c>
      <c r="G133" s="238">
        <f t="shared" si="4"/>
        <v>106.32166368147114</v>
      </c>
      <c r="H133" s="238">
        <f t="shared" si="5"/>
        <v>76.990600000000015</v>
      </c>
    </row>
    <row r="134" spans="1:10" x14ac:dyDescent="0.3">
      <c r="A134" s="10">
        <v>43</v>
      </c>
      <c r="B134" s="10" t="s">
        <v>515</v>
      </c>
      <c r="C134" s="174">
        <f>C132-C133</f>
        <v>8470.7599999999984</v>
      </c>
      <c r="D134" s="39">
        <v>500</v>
      </c>
      <c r="E134" s="126">
        <v>0</v>
      </c>
      <c r="F134" s="196">
        <f>F132-F133</f>
        <v>14382.789999999997</v>
      </c>
      <c r="G134" s="238">
        <f t="shared" si="4"/>
        <v>169.79338335639304</v>
      </c>
      <c r="H134" s="238" t="s">
        <v>396</v>
      </c>
      <c r="J134" s="165"/>
    </row>
    <row r="135" spans="1:10" x14ac:dyDescent="0.3">
      <c r="A135" s="78">
        <v>5</v>
      </c>
      <c r="B135" s="78" t="s">
        <v>290</v>
      </c>
      <c r="C135" s="176">
        <v>785503.5</v>
      </c>
      <c r="D135" s="70">
        <f>SUM(D136:D137)</f>
        <v>1897486</v>
      </c>
      <c r="E135" s="117">
        <f>E136+E137</f>
        <v>1120447</v>
      </c>
      <c r="F135" s="175">
        <v>907266.01</v>
      </c>
      <c r="G135" s="296">
        <f t="shared" si="4"/>
        <v>115.50120527788866</v>
      </c>
      <c r="H135" s="296">
        <f t="shared" si="5"/>
        <v>80.973576617189394</v>
      </c>
    </row>
    <row r="136" spans="1:10" x14ac:dyDescent="0.3">
      <c r="A136" s="12">
        <v>52</v>
      </c>
      <c r="B136" s="12" t="s">
        <v>232</v>
      </c>
      <c r="C136" s="177">
        <f>C135-C137</f>
        <v>727903.5</v>
      </c>
      <c r="D136" s="39">
        <v>1794986</v>
      </c>
      <c r="E136" s="126">
        <v>990447</v>
      </c>
      <c r="F136" s="196">
        <f>F135-F137</f>
        <v>816084.49</v>
      </c>
      <c r="G136" s="238">
        <f t="shared" si="4"/>
        <v>112.11437917251395</v>
      </c>
      <c r="H136" s="238">
        <f t="shared" si="5"/>
        <v>82.395573917635161</v>
      </c>
    </row>
    <row r="137" spans="1:10" x14ac:dyDescent="0.3">
      <c r="A137" s="13">
        <v>56</v>
      </c>
      <c r="B137" s="13" t="s">
        <v>291</v>
      </c>
      <c r="C137" s="178">
        <v>57600</v>
      </c>
      <c r="D137" s="39">
        <v>102500</v>
      </c>
      <c r="E137" s="126">
        <v>130000</v>
      </c>
      <c r="F137" s="196">
        <v>91181.52</v>
      </c>
      <c r="G137" s="238">
        <f t="shared" si="4"/>
        <v>158.30125000000001</v>
      </c>
      <c r="H137" s="238">
        <f t="shared" si="5"/>
        <v>70.139630769230777</v>
      </c>
    </row>
    <row r="138" spans="1:10" ht="27" x14ac:dyDescent="0.3">
      <c r="A138" s="73">
        <v>7</v>
      </c>
      <c r="B138" s="74" t="s">
        <v>358</v>
      </c>
      <c r="C138" s="179">
        <v>2700</v>
      </c>
      <c r="D138" s="70">
        <v>17500</v>
      </c>
      <c r="E138" s="117">
        <f>E139</f>
        <v>4000</v>
      </c>
      <c r="F138" s="175">
        <v>2700</v>
      </c>
      <c r="G138" s="296">
        <f t="shared" si="4"/>
        <v>100</v>
      </c>
      <c r="H138" s="296">
        <f t="shared" si="5"/>
        <v>67.5</v>
      </c>
    </row>
    <row r="139" spans="1:10" x14ac:dyDescent="0.3">
      <c r="A139" s="13">
        <v>71</v>
      </c>
      <c r="B139" s="13" t="s">
        <v>359</v>
      </c>
      <c r="C139" s="178">
        <v>2700</v>
      </c>
      <c r="D139" s="39">
        <v>17500</v>
      </c>
      <c r="E139" s="126">
        <v>4000</v>
      </c>
      <c r="F139" s="196">
        <v>2700</v>
      </c>
      <c r="G139" s="238">
        <f t="shared" si="4"/>
        <v>100</v>
      </c>
      <c r="H139" s="238">
        <f t="shared" si="5"/>
        <v>67.5</v>
      </c>
    </row>
    <row r="140" spans="1:10" x14ac:dyDescent="0.3">
      <c r="F140" s="199"/>
      <c r="G140" s="130"/>
      <c r="H140" s="130"/>
    </row>
    <row r="141" spans="1:10" ht="26.4" x14ac:dyDescent="0.3">
      <c r="A141" s="205" t="s">
        <v>287</v>
      </c>
      <c r="B141" s="15" t="s">
        <v>24</v>
      </c>
      <c r="C141" s="164" t="s">
        <v>385</v>
      </c>
      <c r="D141" s="15" t="s">
        <v>282</v>
      </c>
      <c r="E141" s="116" t="s">
        <v>371</v>
      </c>
      <c r="F141" s="189" t="s">
        <v>392</v>
      </c>
      <c r="G141" s="15" t="s">
        <v>387</v>
      </c>
      <c r="H141" s="15" t="s">
        <v>387</v>
      </c>
    </row>
    <row r="142" spans="1:10" x14ac:dyDescent="0.3">
      <c r="A142" s="206"/>
      <c r="B142" s="121">
        <v>1</v>
      </c>
      <c r="C142" s="241">
        <v>2</v>
      </c>
      <c r="D142" s="230">
        <v>3</v>
      </c>
      <c r="E142" s="291">
        <v>4</v>
      </c>
      <c r="F142" s="230">
        <v>5</v>
      </c>
      <c r="G142" s="121" t="s">
        <v>389</v>
      </c>
      <c r="H142" s="121" t="s">
        <v>390</v>
      </c>
      <c r="J142" s="165"/>
    </row>
    <row r="143" spans="1:10" x14ac:dyDescent="0.3">
      <c r="A143" s="64"/>
      <c r="B143" s="64" t="s">
        <v>1</v>
      </c>
      <c r="C143" s="172">
        <v>814288</v>
      </c>
      <c r="D143" s="85">
        <f>D144+D146+D148+D151+D154</f>
        <v>1885797</v>
      </c>
      <c r="E143" s="125">
        <v>1174112</v>
      </c>
      <c r="F143" s="172">
        <v>1052644.6100000001</v>
      </c>
      <c r="G143" s="305">
        <f>F143/C143*100</f>
        <v>129.27178221955867</v>
      </c>
      <c r="H143" s="305">
        <f>F143/E143*100</f>
        <v>89.654531254258558</v>
      </c>
    </row>
    <row r="144" spans="1:10" x14ac:dyDescent="0.3">
      <c r="A144" s="75">
        <v>1</v>
      </c>
      <c r="B144" s="75" t="s">
        <v>57</v>
      </c>
      <c r="C144" s="173">
        <v>99138.62</v>
      </c>
      <c r="D144" s="70">
        <f>D145</f>
        <v>614497</v>
      </c>
      <c r="E144" s="117">
        <f>E145</f>
        <v>474070</v>
      </c>
      <c r="F144" s="175">
        <v>119577.28</v>
      </c>
      <c r="G144" s="306">
        <f t="shared" ref="G144:G155" si="6">F144/C144*100</f>
        <v>120.61624420432724</v>
      </c>
      <c r="H144" s="306">
        <f t="shared" ref="H144:H155" si="7">F144/E144*100</f>
        <v>25.223549264876493</v>
      </c>
    </row>
    <row r="145" spans="1:10" x14ac:dyDescent="0.3">
      <c r="A145" s="10">
        <v>11</v>
      </c>
      <c r="B145" s="10" t="s">
        <v>288</v>
      </c>
      <c r="C145" s="174">
        <v>99138.62</v>
      </c>
      <c r="D145" s="39">
        <f>'POSEBNI DIO '!E11+'POSEBNI DIO '!E15+'POSEBNI DIO '!E23+'POSEBNI DIO '!E31+'POSEBNI DIO '!E37+'POSEBNI DIO '!E41+'POSEBNI DIO '!E47+'POSEBNI DIO '!E55+'POSEBNI DIO '!E89+'POSEBNI DIO '!E95+'POSEBNI DIO '!E101+'POSEBNI DIO '!E108+'POSEBNI DIO '!E114+'POSEBNI DIO '!E120+'POSEBNI DIO '!E127+'POSEBNI DIO '!E133+'POSEBNI DIO '!E139+'POSEBNI DIO '!E145+'POSEBNI DIO '!E151+'POSEBNI DIO '!E157+'POSEBNI DIO '!E163+'POSEBNI DIO '!E167+'POSEBNI DIO '!E171+'POSEBNI DIO '!E177+'POSEBNI DIO '!E181+'POSEBNI DIO '!E187+'POSEBNI DIO '!E193+'POSEBNI DIO '!E199+'POSEBNI DIO '!E206+'POSEBNI DIO '!E212+'POSEBNI DIO '!E218+'POSEBNI DIO '!E224+'POSEBNI DIO '!E230+'POSEBNI DIO '!E236+'POSEBNI DIO '!E240+'POSEBNI DIO '!E246+'POSEBNI DIO '!E271+'POSEBNI DIO '!E277+'POSEBNI DIO '!E283+'POSEBNI DIO '!E291+'POSEBNI DIO '!E302+'POSEBNI DIO '!E308+'POSEBNI DIO '!E314+'POSEBNI DIO '!E320+'POSEBNI DIO '!E337+'POSEBNI DIO '!E343+'POSEBNI DIO '!E350+'POSEBNI DIO '!E356+'POSEBNI DIO '!E362+'POSEBNI DIO '!E368+'POSEBNI DIO '!E374+'POSEBNI DIO '!E381+'POSEBNI DIO '!E387+'POSEBNI DIO '!E391+'POSEBNI DIO '!E397+'POSEBNI DIO '!E410+'POSEBNI DIO '!E418+'POSEBNI DIO '!E426+'POSEBNI DIO '!E433+'POSEBNI DIO '!E441+'POSEBNI DIO '!E446+'POSEBNI DIO '!E453+'POSEBNI DIO '!E459+'POSEBNI DIO '!E466+'POSEBNI DIO '!E471+'POSEBNI DIO '!E478+'POSEBNI DIO '!E485+'POSEBNI DIO '!E490+'POSEBNI DIO '!E496+'POSEBNI DIO '!E501+'POSEBNI DIO '!E506+'POSEBNI DIO '!E513+'POSEBNI DIO '!E518+'POSEBNI DIO '!E523+'POSEBNI DIO '!E529+'POSEBNI DIO '!E538+'POSEBNI DIO '!E551+'POSEBNI DIO '!E558+'POSEBNI DIO '!E563+'POSEBNI DIO '!E568+'POSEBNI DIO '!E573+'POSEBNI DIO '!E580</f>
        <v>614497</v>
      </c>
      <c r="E145" s="126">
        <f>'POSEBNI DIO '!F11+'POSEBNI DIO '!F15+'POSEBNI DIO '!F23+'POSEBNI DIO '!F31+'POSEBNI DIO '!F37+'POSEBNI DIO '!F41+'POSEBNI DIO '!F47+'POSEBNI DIO '!F55+'POSEBNI DIO '!F89+'POSEBNI DIO '!F95+'POSEBNI DIO '!F101+'POSEBNI DIO '!F108+'POSEBNI DIO '!F114+'POSEBNI DIO '!F120+'POSEBNI DIO '!F127+'POSEBNI DIO '!F133+'POSEBNI DIO '!F139+'POSEBNI DIO '!F145+'POSEBNI DIO '!F151+'POSEBNI DIO '!F157+'POSEBNI DIO '!F163+'POSEBNI DIO '!F163+'POSEBNI DIO '!F167+'POSEBNI DIO '!F171+'POSEBNI DIO '!F177+'POSEBNI DIO '!F181+'POSEBNI DIO '!F187+'POSEBNI DIO '!F193+'POSEBNI DIO '!F199+'POSEBNI DIO '!F206+'POSEBNI DIO '!F212+'POSEBNI DIO '!F218+'POSEBNI DIO '!F224+'POSEBNI DIO '!F230+'POSEBNI DIO '!F236+'POSEBNI DIO '!F240+'POSEBNI DIO '!F246+'POSEBNI DIO '!F250+'POSEBNI DIO '!F257+'POSEBNI DIO '!F264+'POSEBNI DIO '!F271+'POSEBNI DIO '!F277+'POSEBNI DIO '!F283+'POSEBNI DIO '!F291+'POSEBNI DIO '!F295+'POSEBNI DIO '!F302+'POSEBNI DIO '!F308+'POSEBNI DIO '!F314+'POSEBNI DIO '!F320+'POSEBNI DIO '!F337+'POSEBNI DIO '!F343+'POSEBNI DIO '!F350+'POSEBNI DIO '!F356+'POSEBNI DIO '!F362+'POSEBNI DIO '!F368+'POSEBNI DIO '!F374+'POSEBNI DIO '!F381+'POSEBNI DIO '!F387+'POSEBNI DIO '!F391+'POSEBNI DIO '!F397+'POSEBNI DIO '!F403+'POSEBNI DIO '!F410+'POSEBNI DIO '!F418+'POSEBNI DIO '!F426+'POSEBNI DIO '!F433+'POSEBNI DIO '!F441+'POSEBNI DIO '!F446+'POSEBNI DIO '!F453+'POSEBNI DIO '!F459+'POSEBNI DIO '!F466+'POSEBNI DIO '!F471+'POSEBNI DIO '!F478+'POSEBNI DIO '!F485+'POSEBNI DIO '!F490+'POSEBNI DIO '!F496+'POSEBNI DIO '!F501+'POSEBNI DIO '!F506+'POSEBNI DIO '!F513+'POSEBNI DIO '!F523+'POSEBNI DIO '!F529+'POSEBNI DIO '!F538+'POSEBNI DIO '!F543+'POSEBNI DIO '!F551+'POSEBNI DIO '!F558+'POSEBNI DIO '!F563+'POSEBNI DIO '!F568+'POSEBNI DIO '!F573+'POSEBNI DIO '!F580</f>
        <v>474070</v>
      </c>
      <c r="F145" s="196">
        <v>119577.28</v>
      </c>
      <c r="G145" s="238">
        <f t="shared" si="6"/>
        <v>120.61624420432724</v>
      </c>
      <c r="H145" s="238">
        <f t="shared" si="7"/>
        <v>25.223549264876493</v>
      </c>
      <c r="J145" s="165"/>
    </row>
    <row r="146" spans="1:10" x14ac:dyDescent="0.3">
      <c r="A146" s="75">
        <v>3</v>
      </c>
      <c r="B146" s="75" t="s">
        <v>289</v>
      </c>
      <c r="C146" s="173">
        <v>0</v>
      </c>
      <c r="D146" s="70">
        <f>D147</f>
        <v>6500</v>
      </c>
      <c r="E146" s="117">
        <f>E147</f>
        <v>0</v>
      </c>
      <c r="F146" s="175">
        <v>0</v>
      </c>
      <c r="G146" s="296" t="s">
        <v>396</v>
      </c>
      <c r="H146" s="296" t="s">
        <v>396</v>
      </c>
    </row>
    <row r="147" spans="1:10" x14ac:dyDescent="0.3">
      <c r="A147" s="10">
        <v>31</v>
      </c>
      <c r="B147" s="10" t="s">
        <v>289</v>
      </c>
      <c r="C147" s="174">
        <v>0</v>
      </c>
      <c r="D147" s="42">
        <v>6500</v>
      </c>
      <c r="E147" s="127">
        <v>0</v>
      </c>
      <c r="F147" s="200">
        <v>0</v>
      </c>
      <c r="G147" s="307" t="s">
        <v>396</v>
      </c>
      <c r="H147" s="307" t="s">
        <v>396</v>
      </c>
    </row>
    <row r="148" spans="1:10" x14ac:dyDescent="0.3">
      <c r="A148" s="75">
        <v>4</v>
      </c>
      <c r="B148" s="75" t="s">
        <v>353</v>
      </c>
      <c r="C148" s="173">
        <v>15712.05</v>
      </c>
      <c r="D148" s="113">
        <f>SUM(D149:D150)</f>
        <v>13300</v>
      </c>
      <c r="E148" s="128">
        <f>E149+E150</f>
        <v>9630</v>
      </c>
      <c r="F148" s="173">
        <f>F149+F150</f>
        <v>22081.850000000002</v>
      </c>
      <c r="G148" s="308">
        <f t="shared" si="6"/>
        <v>140.54085876763378</v>
      </c>
      <c r="H148" s="308">
        <f t="shared" si="7"/>
        <v>229.30269989615786</v>
      </c>
    </row>
    <row r="149" spans="1:10" x14ac:dyDescent="0.3">
      <c r="A149" s="10">
        <v>40</v>
      </c>
      <c r="B149" s="10" t="s">
        <v>514</v>
      </c>
      <c r="C149" s="174">
        <v>7241.29</v>
      </c>
      <c r="D149" s="42">
        <v>10200</v>
      </c>
      <c r="E149" s="127">
        <v>8000</v>
      </c>
      <c r="F149" s="200">
        <v>7699.06</v>
      </c>
      <c r="G149" s="307">
        <f t="shared" si="6"/>
        <v>106.32166368147114</v>
      </c>
      <c r="H149" s="307">
        <f t="shared" si="7"/>
        <v>96.238250000000008</v>
      </c>
    </row>
    <row r="150" spans="1:10" x14ac:dyDescent="0.3">
      <c r="A150" s="10">
        <v>43</v>
      </c>
      <c r="B150" s="10" t="s">
        <v>516</v>
      </c>
      <c r="C150" s="174">
        <v>8470.76</v>
      </c>
      <c r="D150" s="42">
        <v>3100</v>
      </c>
      <c r="E150" s="127">
        <v>1630</v>
      </c>
      <c r="F150" s="200">
        <v>14382.79</v>
      </c>
      <c r="G150" s="307">
        <f t="shared" si="6"/>
        <v>169.79338335639304</v>
      </c>
      <c r="H150" s="307">
        <f t="shared" si="7"/>
        <v>882.37975460122709</v>
      </c>
    </row>
    <row r="151" spans="1:10" x14ac:dyDescent="0.3">
      <c r="A151" s="78">
        <v>5</v>
      </c>
      <c r="B151" s="78" t="s">
        <v>290</v>
      </c>
      <c r="C151" s="176">
        <f>SUM(C152:C153)</f>
        <v>696737.33</v>
      </c>
      <c r="D151" s="70">
        <f>SUM(D152:D153)</f>
        <v>1234000</v>
      </c>
      <c r="E151" s="117">
        <f>E152+E153</f>
        <v>687712</v>
      </c>
      <c r="F151" s="175">
        <f>F152+F153</f>
        <v>908285.48</v>
      </c>
      <c r="G151" s="296">
        <f t="shared" si="6"/>
        <v>130.36268345202632</v>
      </c>
      <c r="H151" s="296">
        <f t="shared" si="7"/>
        <v>132.07352496393838</v>
      </c>
    </row>
    <row r="152" spans="1:10" x14ac:dyDescent="0.3">
      <c r="A152" s="53">
        <v>52</v>
      </c>
      <c r="B152" s="53" t="s">
        <v>232</v>
      </c>
      <c r="C152" s="177">
        <v>639137.32999999996</v>
      </c>
      <c r="D152" s="39">
        <f>'POSEBNI DIO '!E69+'POSEBNI DIO '!E284+'POSEBNI DIO '!E412+'POSEBNI DIO '!E427+'POSEBNI DIO '!E435+'POSEBNI DIO '!E442+'POSEBNI DIO '!E447+'POSEBNI DIO '!E455+'POSEBNI DIO '!E460+'POSEBNI DIO '!E467+'POSEBNI DIO '!E472+'POSEBNI DIO '!E479+'POSEBNI DIO '!E486+'POSEBNI DIO '!E492+'POSEBNI DIO '!E497+'POSEBNI DIO '!E502+'POSEBNI DIO '!E507+'POSEBNI DIO '!E514+'POSEBNI DIO '!E519+'POSEBNI DIO '!E524+'POSEBNI DIO '!E530+'POSEBNI DIO '!E539+'POSEBNI DIO '!E552+'POSEBNI DIO '!E559+'POSEBNI DIO '!E564+'POSEBNI DIO '!E569+'POSEBNI DIO '!E574+'POSEBNI DIO '!E581</f>
        <v>1131500</v>
      </c>
      <c r="E152" s="126">
        <v>579112</v>
      </c>
      <c r="F152" s="196">
        <v>801981.41</v>
      </c>
      <c r="G152" s="238">
        <f t="shared" si="6"/>
        <v>125.47873083864467</v>
      </c>
      <c r="H152" s="238">
        <f t="shared" si="7"/>
        <v>138.48468171959829</v>
      </c>
    </row>
    <row r="153" spans="1:10" x14ac:dyDescent="0.3">
      <c r="A153" s="52">
        <v>56</v>
      </c>
      <c r="B153" s="52" t="s">
        <v>291</v>
      </c>
      <c r="C153" s="178">
        <v>57600</v>
      </c>
      <c r="D153" s="39">
        <v>102500</v>
      </c>
      <c r="E153" s="126">
        <f>'POSEBNI DIO '!F73</f>
        <v>108600</v>
      </c>
      <c r="F153" s="196">
        <v>106304.07</v>
      </c>
      <c r="G153" s="238">
        <f t="shared" si="6"/>
        <v>184.55567708333334</v>
      </c>
      <c r="H153" s="238">
        <f t="shared" si="7"/>
        <v>97.885883977900562</v>
      </c>
    </row>
    <row r="154" spans="1:10" ht="26.4" x14ac:dyDescent="0.3">
      <c r="A154" s="78">
        <v>7</v>
      </c>
      <c r="B154" s="111" t="s">
        <v>365</v>
      </c>
      <c r="C154" s="181">
        <v>2700</v>
      </c>
      <c r="D154" s="112">
        <v>17500</v>
      </c>
      <c r="E154" s="129">
        <f>E155</f>
        <v>2700</v>
      </c>
      <c r="F154" s="176">
        <v>2700</v>
      </c>
      <c r="G154" s="309">
        <f t="shared" si="6"/>
        <v>100</v>
      </c>
      <c r="H154" s="309">
        <f t="shared" si="7"/>
        <v>100</v>
      </c>
    </row>
    <row r="155" spans="1:10" x14ac:dyDescent="0.3">
      <c r="A155" s="52">
        <v>71</v>
      </c>
      <c r="B155" s="52" t="s">
        <v>366</v>
      </c>
      <c r="C155" s="178">
        <v>2700</v>
      </c>
      <c r="D155" s="39">
        <v>17500</v>
      </c>
      <c r="E155" s="126">
        <v>2700</v>
      </c>
      <c r="F155" s="196">
        <v>2700</v>
      </c>
      <c r="G155" s="238">
        <f t="shared" si="6"/>
        <v>100</v>
      </c>
      <c r="H155" s="238">
        <f t="shared" si="7"/>
        <v>100</v>
      </c>
    </row>
    <row r="158" spans="1:10" ht="15.6" x14ac:dyDescent="0.3">
      <c r="A158" s="311" t="s">
        <v>301</v>
      </c>
      <c r="B158" s="311"/>
      <c r="C158" s="311"/>
      <c r="D158" s="311"/>
      <c r="E158" s="311"/>
      <c r="F158" s="311"/>
      <c r="G158" s="311"/>
      <c r="H158" s="311"/>
    </row>
    <row r="160" spans="1:10" ht="26.4" x14ac:dyDescent="0.3">
      <c r="A160" s="205" t="s">
        <v>287</v>
      </c>
      <c r="B160" s="15" t="s">
        <v>264</v>
      </c>
      <c r="C160" s="164" t="s">
        <v>385</v>
      </c>
      <c r="D160" s="15" t="s">
        <v>282</v>
      </c>
      <c r="E160" s="15" t="s">
        <v>371</v>
      </c>
      <c r="F160" s="189" t="s">
        <v>392</v>
      </c>
      <c r="G160" s="15" t="s">
        <v>387</v>
      </c>
      <c r="H160" s="15" t="s">
        <v>387</v>
      </c>
    </row>
    <row r="161" spans="1:8" x14ac:dyDescent="0.3">
      <c r="A161" s="206"/>
      <c r="B161" s="121">
        <v>1</v>
      </c>
      <c r="C161" s="241">
        <v>2</v>
      </c>
      <c r="D161" s="230">
        <v>3</v>
      </c>
      <c r="E161" s="230">
        <v>4</v>
      </c>
      <c r="F161" s="230">
        <v>5</v>
      </c>
      <c r="G161" s="121" t="s">
        <v>389</v>
      </c>
      <c r="H161" s="121" t="s">
        <v>390</v>
      </c>
    </row>
    <row r="162" spans="1:8" x14ac:dyDescent="0.3">
      <c r="A162" s="101"/>
      <c r="B162" s="59" t="s">
        <v>265</v>
      </c>
      <c r="C162" s="145">
        <v>814288</v>
      </c>
      <c r="D162" s="84">
        <f>D163+D166+D169+D175+D177+D182+D187+D189+D193</f>
        <v>1884497</v>
      </c>
      <c r="E162" s="84">
        <f>E163+E166+E169+E175+E177+E182+E187+E189+E193</f>
        <v>1173296.75</v>
      </c>
      <c r="F162" s="191">
        <v>1052644.6100000001</v>
      </c>
      <c r="G162" s="233">
        <f>F162/C162*100</f>
        <v>129.27178221955867</v>
      </c>
      <c r="H162" s="84">
        <f>F162/E162*100</f>
        <v>89.716826540259319</v>
      </c>
    </row>
    <row r="163" spans="1:8" x14ac:dyDescent="0.3">
      <c r="A163" s="102" t="s">
        <v>293</v>
      </c>
      <c r="B163" s="75" t="s">
        <v>304</v>
      </c>
      <c r="C163" s="173">
        <v>242669</v>
      </c>
      <c r="D163" s="80">
        <f>SUM(D164:D165)</f>
        <v>231680</v>
      </c>
      <c r="E163" s="80">
        <f>E164+E165</f>
        <v>238480</v>
      </c>
      <c r="F163" s="201">
        <v>317887.2</v>
      </c>
      <c r="G163" s="254">
        <f t="shared" ref="G163:G196" si="8">F163/C163*100</f>
        <v>130.99621294850186</v>
      </c>
      <c r="H163" s="254">
        <f t="shared" ref="H163:H196" si="9">F163/E163*100</f>
        <v>133.29721569942973</v>
      </c>
    </row>
    <row r="164" spans="1:8" ht="26.4" x14ac:dyDescent="0.3">
      <c r="A164" s="103" t="s">
        <v>55</v>
      </c>
      <c r="B164" s="12" t="s">
        <v>305</v>
      </c>
      <c r="C164" s="177">
        <v>241841</v>
      </c>
      <c r="D164" s="242">
        <f>'POSEBNI DIO '!E10+'POSEBNI DIO '!E14+'POSEBNI DIO '!E22+'POSEBNI DIO '!E46+'POSEBNI DIO '!E68+'POSEBNI DIO '!E72+'POSEBNI DIO '!E107+'POSEBNI DIO '!E113+'POSEBNI DIO '!E119+'POSEBNI DIO '!E186+'POSEBNI DIO '!E198+'POSEBNI DIO '!E205+'POSEBNI DIO '!E211+'POSEBNI DIO '!E217+'POSEBNI DIO '!E229+'POSEBNI DIO '!E270+'POSEBNI DIO '!E276+'POSEBNI DIO '!E282</f>
        <v>203030</v>
      </c>
      <c r="E164" s="242">
        <f>'POSEBNI DIO '!F10+'POSEBNI DIO '!F14+'POSEBNI DIO '!F22+'POSEBNI DIO '!F46+'POSEBNI DIO '!F68+'POSEBNI DIO '!F72+'POSEBNI DIO '!F107+'POSEBNI DIO '!F113+'POSEBNI DIO '!F119+'POSEBNI DIO '!F186+'POSEBNI DIO '!F198+'POSEBNI DIO '!F205+'POSEBNI DIO '!F211+'POSEBNI DIO '!F217+'POSEBNI DIO '!F229+'POSEBNI DIO '!F263+'POSEBNI DIO '!F270+'POSEBNI DIO '!F276+'POSEBNI DIO '!F282+'POSEBNI DIO '!F294+'POSEBNI DIO '!F402</f>
        <v>213330</v>
      </c>
      <c r="F164" s="243">
        <v>298830.32</v>
      </c>
      <c r="G164" s="255">
        <f t="shared" si="8"/>
        <v>123.56478843537697</v>
      </c>
      <c r="H164" s="255">
        <f t="shared" si="9"/>
        <v>140.07890123283178</v>
      </c>
    </row>
    <row r="165" spans="1:8" x14ac:dyDescent="0.3">
      <c r="A165" s="104" t="s">
        <v>95</v>
      </c>
      <c r="B165" s="54" t="s">
        <v>306</v>
      </c>
      <c r="C165" s="182">
        <v>828</v>
      </c>
      <c r="D165" s="81">
        <f>'POSEBNI DIO '!E126+'POSEBNI DIO '!E132+'POSEBNI DIO '!E138+'POSEBNI DIO '!E162+'POSEBNI DIO '!E166+'POSEBNI DIO '!E170+'POSEBNI DIO '!E176+'POSEBNI DIO '!E180+'POSEBNI DIO '!E192+'POSEBNI DIO '!E235+'POSEBNI DIO '!E239+'POSEBNI DIO '!E245+'POSEBNI DIO '!E386+'POSEBNI DIO '!E567</f>
        <v>28650</v>
      </c>
      <c r="E165" s="81">
        <f>'POSEBNI DIO '!F126+'POSEBNI DIO '!F132+'POSEBNI DIO '!F138+'POSEBNI DIO '!F162+'POSEBNI DIO '!F166+'POSEBNI DIO '!F170+'POSEBNI DIO '!F176+'POSEBNI DIO '!F180+'POSEBNI DIO '!F192+'POSEBNI DIO '!F235+'POSEBNI DIO '!F239+'POSEBNI DIO '!F245+'POSEBNI DIO '!F256+'POSEBNI DIO '!F386+'POSEBNI DIO '!F567</f>
        <v>25150</v>
      </c>
      <c r="F165" s="192">
        <v>19056.88</v>
      </c>
      <c r="G165" s="235">
        <f t="shared" si="8"/>
        <v>2301.5555555555557</v>
      </c>
      <c r="H165" s="235">
        <f t="shared" si="9"/>
        <v>75.772882703777341</v>
      </c>
    </row>
    <row r="166" spans="1:8" x14ac:dyDescent="0.3">
      <c r="A166" s="105" t="s">
        <v>294</v>
      </c>
      <c r="B166" s="76" t="s">
        <v>307</v>
      </c>
      <c r="C166" s="183">
        <v>2300</v>
      </c>
      <c r="D166" s="80">
        <f>D167</f>
        <v>2700</v>
      </c>
      <c r="E166" s="80">
        <f>E167</f>
        <v>3000</v>
      </c>
      <c r="F166" s="201">
        <v>3000</v>
      </c>
      <c r="G166" s="254">
        <f t="shared" si="8"/>
        <v>130.43478260869566</v>
      </c>
      <c r="H166" s="254">
        <f t="shared" si="9"/>
        <v>100</v>
      </c>
    </row>
    <row r="167" spans="1:8" x14ac:dyDescent="0.3">
      <c r="A167" s="104" t="s">
        <v>279</v>
      </c>
      <c r="B167" s="54" t="s">
        <v>308</v>
      </c>
      <c r="C167" s="182">
        <v>2000</v>
      </c>
      <c r="D167" s="81">
        <f>'POSEBNI DIO '!E380</f>
        <v>2700</v>
      </c>
      <c r="E167" s="81">
        <f>'POSEBNI DIO '!F380</f>
        <v>3000</v>
      </c>
      <c r="F167" s="192">
        <v>3000</v>
      </c>
      <c r="G167" s="235">
        <f t="shared" si="8"/>
        <v>150</v>
      </c>
      <c r="H167" s="235">
        <f t="shared" si="9"/>
        <v>100</v>
      </c>
    </row>
    <row r="168" spans="1:8" ht="26.4" x14ac:dyDescent="0.3">
      <c r="A168" s="104" t="s">
        <v>478</v>
      </c>
      <c r="B168" s="13" t="s">
        <v>479</v>
      </c>
      <c r="C168" s="182">
        <v>300</v>
      </c>
      <c r="D168" s="81"/>
      <c r="E168" s="81"/>
      <c r="F168" s="192">
        <v>0</v>
      </c>
      <c r="G168" s="235">
        <f t="shared" si="8"/>
        <v>0</v>
      </c>
      <c r="H168" s="235" t="s">
        <v>396</v>
      </c>
    </row>
    <row r="169" spans="1:8" x14ac:dyDescent="0.3">
      <c r="A169" s="102" t="s">
        <v>295</v>
      </c>
      <c r="B169" s="75" t="s">
        <v>309</v>
      </c>
      <c r="C169" s="173">
        <v>167550.29999999999</v>
      </c>
      <c r="D169" s="80">
        <f>SUM(D170:D173)</f>
        <v>345057</v>
      </c>
      <c r="E169" s="80">
        <f>E170+E171+E172+E173</f>
        <v>321157</v>
      </c>
      <c r="F169" s="201">
        <v>307118.11</v>
      </c>
      <c r="G169" s="254">
        <f t="shared" si="8"/>
        <v>183.29905109092613</v>
      </c>
      <c r="H169" s="254">
        <f t="shared" si="9"/>
        <v>95.628652030004019</v>
      </c>
    </row>
    <row r="170" spans="1:8" x14ac:dyDescent="0.3">
      <c r="A170" s="106" t="s">
        <v>270</v>
      </c>
      <c r="B170" s="13" t="s">
        <v>345</v>
      </c>
      <c r="C170" s="178">
        <v>3117.18</v>
      </c>
      <c r="D170" s="81">
        <f>'POSEBNI DIO '!E30+'POSEBNI DIO '!E36+'POSEBNI DIO '!E40+'POSEBNI DIO '!E54+'POSEBNI DIO '!E88+'POSEBNI DIO '!E94</f>
        <v>72857</v>
      </c>
      <c r="E170" s="81">
        <f>'POSEBNI DIO '!F30+'POSEBNI DIO '!F36+'POSEBNI DIO '!F40+'POSEBNI DIO '!F54+'POSEBNI DIO '!F88+'POSEBNI DIO '!F94</f>
        <v>75657</v>
      </c>
      <c r="F170" s="192">
        <v>2982.27</v>
      </c>
      <c r="G170" s="235">
        <f t="shared" si="8"/>
        <v>95.672049737262526</v>
      </c>
      <c r="H170" s="235">
        <f t="shared" si="9"/>
        <v>3.9418295729410366</v>
      </c>
    </row>
    <row r="171" spans="1:8" x14ac:dyDescent="0.3">
      <c r="A171" s="211" t="s">
        <v>126</v>
      </c>
      <c r="B171" s="55" t="s">
        <v>310</v>
      </c>
      <c r="C171" s="184">
        <v>16370.25</v>
      </c>
      <c r="D171" s="82">
        <f>'POSEBNI DIO '!E290+'POSEBNI DIO '!E440+'POSEBNI DIO '!E572</f>
        <v>22200</v>
      </c>
      <c r="E171" s="82">
        <f>'POSEBNI DIO '!F290+'POSEBNI DIO '!F440+'POSEBNI DIO '!F572</f>
        <v>15500</v>
      </c>
      <c r="F171" s="244">
        <v>14651</v>
      </c>
      <c r="G171" s="256">
        <f t="shared" si="8"/>
        <v>89.49771689497716</v>
      </c>
      <c r="H171" s="256">
        <f t="shared" si="9"/>
        <v>94.522580645161298</v>
      </c>
    </row>
    <row r="172" spans="1:8" x14ac:dyDescent="0.3">
      <c r="A172" s="212" t="s">
        <v>280</v>
      </c>
      <c r="B172" s="56" t="s">
        <v>311</v>
      </c>
      <c r="C172" s="185">
        <v>125769.38</v>
      </c>
      <c r="D172" s="245">
        <f>'POSEBNI DIO '!E409</f>
        <v>200000</v>
      </c>
      <c r="E172" s="245">
        <f>'POSEBNI DIO '!F409</f>
        <v>230000</v>
      </c>
      <c r="F172" s="244">
        <v>229156.71</v>
      </c>
      <c r="G172" s="256">
        <f t="shared" si="8"/>
        <v>182.20389573360382</v>
      </c>
      <c r="H172" s="256">
        <f t="shared" si="9"/>
        <v>99.633352173913039</v>
      </c>
    </row>
    <row r="173" spans="1:8" x14ac:dyDescent="0.3">
      <c r="A173" s="212" t="s">
        <v>237</v>
      </c>
      <c r="B173" s="56" t="s">
        <v>312</v>
      </c>
      <c r="C173" s="185"/>
      <c r="D173" s="82">
        <f>'POSEBNI DIO '!E489+'POSEBNI DIO '!E495</f>
        <v>50000</v>
      </c>
      <c r="E173" s="82">
        <f>'POSEBNI DIO '!F489+'POSEBNI DIO '!F495</f>
        <v>0</v>
      </c>
      <c r="F173" s="202"/>
      <c r="G173" s="256" t="s">
        <v>396</v>
      </c>
      <c r="H173" s="256" t="s">
        <v>396</v>
      </c>
    </row>
    <row r="174" spans="1:8" x14ac:dyDescent="0.3">
      <c r="A174" s="212" t="s">
        <v>480</v>
      </c>
      <c r="B174" s="56" t="s">
        <v>481</v>
      </c>
      <c r="C174" s="185">
        <v>22293.49</v>
      </c>
      <c r="D174" s="82"/>
      <c r="E174" s="82"/>
      <c r="F174" s="202">
        <v>60328.13</v>
      </c>
      <c r="G174" s="256">
        <f t="shared" si="8"/>
        <v>270.60872927477931</v>
      </c>
      <c r="H174" s="256" t="s">
        <v>396</v>
      </c>
    </row>
    <row r="175" spans="1:8" x14ac:dyDescent="0.3">
      <c r="A175" s="213" t="s">
        <v>296</v>
      </c>
      <c r="B175" s="77" t="s">
        <v>313</v>
      </c>
      <c r="C175" s="186">
        <v>47.95</v>
      </c>
      <c r="D175" s="83">
        <f>D176</f>
        <v>11330</v>
      </c>
      <c r="E175" s="83">
        <f>E176</f>
        <v>7530</v>
      </c>
      <c r="F175" s="203">
        <v>2000</v>
      </c>
      <c r="G175" s="257">
        <f t="shared" si="8"/>
        <v>4171.0114702815436</v>
      </c>
      <c r="H175" s="257">
        <f t="shared" si="9"/>
        <v>26.560424966799467</v>
      </c>
    </row>
    <row r="176" spans="1:8" x14ac:dyDescent="0.3">
      <c r="A176" s="212" t="s">
        <v>119</v>
      </c>
      <c r="B176" s="56" t="s">
        <v>314</v>
      </c>
      <c r="C176" s="185">
        <v>47.95</v>
      </c>
      <c r="D176" s="82">
        <f>'POSEBNI DIO '!E144+'POSEBNI DIO '!E156+'POSEBNI DIO '!E223+'POSEBNI DIO '!E557</f>
        <v>11330</v>
      </c>
      <c r="E176" s="82">
        <f>'POSEBNI DIO '!F144+'POSEBNI DIO '!F156+'POSEBNI DIO '!F223+'POSEBNI DIO '!F557</f>
        <v>7530</v>
      </c>
      <c r="F176" s="202">
        <v>2000</v>
      </c>
      <c r="G176" s="256">
        <f t="shared" si="8"/>
        <v>4171.0114702815436</v>
      </c>
      <c r="H176" s="256">
        <f t="shared" si="9"/>
        <v>26.560424966799467</v>
      </c>
    </row>
    <row r="177" spans="1:11" x14ac:dyDescent="0.3">
      <c r="A177" s="213" t="s">
        <v>297</v>
      </c>
      <c r="B177" s="77" t="s">
        <v>315</v>
      </c>
      <c r="C177" s="186">
        <v>365312.2</v>
      </c>
      <c r="D177" s="83">
        <f>SUM(D178:D180)</f>
        <v>1143530</v>
      </c>
      <c r="E177" s="83">
        <f>E178+E179+E180</f>
        <v>447529.75</v>
      </c>
      <c r="F177" s="203">
        <v>254915.52</v>
      </c>
      <c r="G177" s="257">
        <f t="shared" si="8"/>
        <v>69.780182539756396</v>
      </c>
      <c r="H177" s="257">
        <f t="shared" si="9"/>
        <v>56.960575246673542</v>
      </c>
    </row>
    <row r="178" spans="1:11" x14ac:dyDescent="0.3">
      <c r="A178" s="212" t="s">
        <v>281</v>
      </c>
      <c r="B178" s="57" t="s">
        <v>316</v>
      </c>
      <c r="C178" s="185"/>
      <c r="D178" s="82">
        <f>'POSEBNI DIO '!E417+'POSEBNI DIO '!E445+'POSEBNI DIO '!E458+'POSEBNI DIO '!E465+'POSEBNI DIO '!E477+'POSEBNI DIO '!E484+'POSEBNI DIO '!E500+'POSEBNI DIO '!E505+'POSEBNI DIO '!E512+'POSEBNI DIO '!E517+'POSEBNI DIO '!E522+'POSEBNI DIO '!E528+'POSEBNI DIO '!E537+'POSEBNI DIO '!E562+'POSEBNI DIO '!E579</f>
        <v>947000</v>
      </c>
      <c r="E178" s="82">
        <f>'POSEBNI DIO '!F417+'POSEBNI DIO '!F445+'POSEBNI DIO '!F458+'POSEBNI DIO '!F465+'POSEBNI DIO '!F477+'POSEBNI DIO '!F484+'POSEBNI DIO '!F500+'POSEBNI DIO '!F505+'POSEBNI DIO '!F512+'POSEBNI DIO '!F517+'POSEBNI DIO '!F522+'POSEBNI DIO '!F528+'POSEBNI DIO '!F537+'POSEBNI DIO '!F542+'POSEBNI DIO '!F562+'POSEBNI DIO '!F579</f>
        <v>356499.75</v>
      </c>
      <c r="F178" s="202"/>
      <c r="G178" s="256" t="s">
        <v>396</v>
      </c>
      <c r="H178" s="256">
        <f t="shared" si="9"/>
        <v>0</v>
      </c>
    </row>
    <row r="179" spans="1:11" x14ac:dyDescent="0.3">
      <c r="A179" s="212" t="s">
        <v>122</v>
      </c>
      <c r="B179" s="56" t="s">
        <v>317</v>
      </c>
      <c r="C179" s="185">
        <v>13612.5</v>
      </c>
      <c r="D179" s="82">
        <f>'POSEBNI DIO '!E150+'POSEBNI DIO '!E425+'POSEBNI DIO '!E432</f>
        <v>65530</v>
      </c>
      <c r="E179" s="82">
        <f>'POSEBNI DIO '!F150+'POSEBNI DIO '!F425+'POSEBNI DIO '!F432</f>
        <v>40530</v>
      </c>
      <c r="F179" s="244">
        <v>37550.11</v>
      </c>
      <c r="G179" s="256">
        <f t="shared" si="8"/>
        <v>275.85021120293851</v>
      </c>
      <c r="H179" s="256">
        <f t="shared" si="9"/>
        <v>92.647693066864051</v>
      </c>
    </row>
    <row r="180" spans="1:11" x14ac:dyDescent="0.3">
      <c r="A180" s="212" t="s">
        <v>100</v>
      </c>
      <c r="B180" s="56" t="s">
        <v>318</v>
      </c>
      <c r="C180" s="185">
        <v>101263.7</v>
      </c>
      <c r="D180" s="82">
        <f>'POSEBNI DIO '!E100+'POSEBNI DIO '!E452+'POSEBNI DIO '!E550</f>
        <v>131000</v>
      </c>
      <c r="E180" s="82">
        <f>'POSEBNI DIO '!F100+'POSEBNI DIO '!F249+'POSEBNI DIO '!F452+'POSEBNI DIO '!F550</f>
        <v>50500</v>
      </c>
      <c r="F180" s="244">
        <v>26938.5</v>
      </c>
      <c r="G180" s="256">
        <f t="shared" si="8"/>
        <v>26.602326401267192</v>
      </c>
      <c r="H180" s="256">
        <f t="shared" si="9"/>
        <v>53.34356435643565</v>
      </c>
    </row>
    <row r="181" spans="1:11" ht="28.8" x14ac:dyDescent="0.3">
      <c r="A181" s="212" t="s">
        <v>482</v>
      </c>
      <c r="B181" s="246" t="s">
        <v>483</v>
      </c>
      <c r="C181" s="185">
        <v>250436</v>
      </c>
      <c r="D181" s="82"/>
      <c r="E181" s="82"/>
      <c r="F181" s="244">
        <v>190426.91</v>
      </c>
      <c r="G181" s="256">
        <f t="shared" si="8"/>
        <v>76.038153460365123</v>
      </c>
      <c r="H181" s="256" t="s">
        <v>396</v>
      </c>
    </row>
    <row r="182" spans="1:11" x14ac:dyDescent="0.3">
      <c r="A182" s="213" t="s">
        <v>298</v>
      </c>
      <c r="B182" s="77" t="s">
        <v>319</v>
      </c>
      <c r="C182" s="186">
        <v>3050</v>
      </c>
      <c r="D182" s="83">
        <f>SUM(D183:D186)</f>
        <v>96800</v>
      </c>
      <c r="E182" s="83">
        <f>E183+E184+E185+E186</f>
        <v>81600</v>
      </c>
      <c r="F182" s="203">
        <v>98097.29</v>
      </c>
      <c r="G182" s="257">
        <f t="shared" si="8"/>
        <v>3216.3045901639343</v>
      </c>
      <c r="H182" s="257">
        <f t="shared" si="9"/>
        <v>120.21726715686273</v>
      </c>
    </row>
    <row r="183" spans="1:11" x14ac:dyDescent="0.3">
      <c r="A183" s="212" t="s">
        <v>190</v>
      </c>
      <c r="B183" s="56" t="s">
        <v>320</v>
      </c>
      <c r="C183" s="185">
        <v>600</v>
      </c>
      <c r="D183" s="82">
        <f>'POSEBNI DIO '!E361+'POSEBNI DIO '!E470</f>
        <v>91400</v>
      </c>
      <c r="E183" s="82">
        <f>'POSEBNI DIO '!F361+'POSEBNI DIO '!F470</f>
        <v>72500</v>
      </c>
      <c r="F183" s="202">
        <v>93847.29</v>
      </c>
      <c r="G183" s="256">
        <f t="shared" si="8"/>
        <v>15641.215</v>
      </c>
      <c r="H183" s="256">
        <f t="shared" si="9"/>
        <v>129.44453793103449</v>
      </c>
    </row>
    <row r="184" spans="1:11" x14ac:dyDescent="0.3">
      <c r="A184" s="212" t="s">
        <v>277</v>
      </c>
      <c r="B184" s="56" t="s">
        <v>321</v>
      </c>
      <c r="C184" s="185">
        <v>1350</v>
      </c>
      <c r="D184" s="82">
        <f>'POSEBNI DIO '!E355</f>
        <v>1400</v>
      </c>
      <c r="E184" s="82">
        <f>'POSEBNI DIO '!F355</f>
        <v>1400</v>
      </c>
      <c r="F184" s="202">
        <v>600</v>
      </c>
      <c r="G184" s="256">
        <f t="shared" si="8"/>
        <v>44.444444444444443</v>
      </c>
      <c r="H184" s="256">
        <f t="shared" si="9"/>
        <v>42.857142857142854</v>
      </c>
    </row>
    <row r="185" spans="1:11" x14ac:dyDescent="0.3">
      <c r="A185" s="212" t="s">
        <v>278</v>
      </c>
      <c r="B185" s="56" t="s">
        <v>322</v>
      </c>
      <c r="C185" s="185">
        <v>100</v>
      </c>
      <c r="D185" s="82">
        <f>'POSEBNI DIO '!E373</f>
        <v>500</v>
      </c>
      <c r="E185" s="82">
        <f>'POSEBNI DIO '!F373</f>
        <v>500</v>
      </c>
      <c r="F185" s="202">
        <v>0</v>
      </c>
      <c r="G185" s="256">
        <f t="shared" si="8"/>
        <v>0</v>
      </c>
      <c r="H185" s="256">
        <f t="shared" si="9"/>
        <v>0</v>
      </c>
    </row>
    <row r="186" spans="1:11" x14ac:dyDescent="0.3">
      <c r="A186" s="212" t="s">
        <v>276</v>
      </c>
      <c r="B186" s="56" t="s">
        <v>323</v>
      </c>
      <c r="C186" s="185">
        <v>1000</v>
      </c>
      <c r="D186" s="82">
        <f>'POSEBNI DIO '!E349+'POSEBNI DIO '!E367+'POSEBNI DIO '!E390</f>
        <v>3500</v>
      </c>
      <c r="E186" s="82">
        <f>'POSEBNI DIO '!F349+'POSEBNI DIO '!F367+'POSEBNI DIO '!F390</f>
        <v>7200</v>
      </c>
      <c r="F186" s="202">
        <v>3650</v>
      </c>
      <c r="G186" s="256">
        <f t="shared" si="8"/>
        <v>365</v>
      </c>
      <c r="H186" s="256">
        <f t="shared" si="9"/>
        <v>50.694444444444443</v>
      </c>
    </row>
    <row r="187" spans="1:11" x14ac:dyDescent="0.3">
      <c r="A187" s="214" t="s">
        <v>348</v>
      </c>
      <c r="B187" s="77" t="s">
        <v>349</v>
      </c>
      <c r="C187" s="186">
        <v>642.46</v>
      </c>
      <c r="D187" s="96">
        <f>D188</f>
        <v>1200</v>
      </c>
      <c r="E187" s="96">
        <f>E188</f>
        <v>1200</v>
      </c>
      <c r="F187" s="186">
        <v>941.07</v>
      </c>
      <c r="G187" s="258">
        <f t="shared" si="8"/>
        <v>146.47915823553217</v>
      </c>
      <c r="H187" s="258">
        <f t="shared" si="9"/>
        <v>78.422499999999999</v>
      </c>
    </row>
    <row r="188" spans="1:11" x14ac:dyDescent="0.3">
      <c r="A188" s="212" t="s">
        <v>346</v>
      </c>
      <c r="B188" s="56" t="s">
        <v>347</v>
      </c>
      <c r="C188" s="185">
        <v>642.46</v>
      </c>
      <c r="D188" s="82">
        <f>'POSEBNI DIO '!E396</f>
        <v>1200</v>
      </c>
      <c r="E188" s="82">
        <f>'POSEBNI DIO '!F396</f>
        <v>1200</v>
      </c>
      <c r="F188" s="202">
        <v>941.07</v>
      </c>
      <c r="G188" s="256">
        <f t="shared" si="8"/>
        <v>146.47915823553217</v>
      </c>
      <c r="H188" s="256">
        <f t="shared" si="9"/>
        <v>78.422499999999999</v>
      </c>
    </row>
    <row r="189" spans="1:11" x14ac:dyDescent="0.3">
      <c r="A189" s="213" t="s">
        <v>299</v>
      </c>
      <c r="B189" s="77" t="s">
        <v>324</v>
      </c>
      <c r="C189" s="186">
        <v>24499.439999999999</v>
      </c>
      <c r="D189" s="83">
        <f>SUM(D190:D192)</f>
        <v>45700</v>
      </c>
      <c r="E189" s="83">
        <f>E190+E191+E192</f>
        <v>64800</v>
      </c>
      <c r="F189" s="203">
        <v>59661.66</v>
      </c>
      <c r="G189" s="257">
        <f t="shared" si="8"/>
        <v>243.52254582145551</v>
      </c>
      <c r="H189" s="257">
        <f t="shared" si="9"/>
        <v>92.070462962962978</v>
      </c>
    </row>
    <row r="190" spans="1:11" x14ac:dyDescent="0.3">
      <c r="A190" s="212" t="s">
        <v>274</v>
      </c>
      <c r="B190" s="56" t="s">
        <v>325</v>
      </c>
      <c r="C190" s="185">
        <v>2454.14</v>
      </c>
      <c r="D190" s="82">
        <f>'POSEBNI DIO '!E319+'POSEBNI DIO '!E342</f>
        <v>21700</v>
      </c>
      <c r="E190" s="82">
        <f>'POSEBNI DIO '!F319+'POSEBNI DIO '!F342</f>
        <v>39200</v>
      </c>
      <c r="F190" s="202">
        <v>34453.839999999997</v>
      </c>
      <c r="G190" s="256">
        <f t="shared" si="8"/>
        <v>1403.9068675788667</v>
      </c>
      <c r="H190" s="256">
        <f t="shared" si="9"/>
        <v>87.892448979591833</v>
      </c>
      <c r="K190" s="165"/>
    </row>
    <row r="191" spans="1:11" x14ac:dyDescent="0.3">
      <c r="A191" s="212" t="s">
        <v>272</v>
      </c>
      <c r="B191" s="56" t="s">
        <v>326</v>
      </c>
      <c r="C191" s="185">
        <v>13545.3</v>
      </c>
      <c r="D191" s="82">
        <f>'POSEBNI DIO '!E307</f>
        <v>16000</v>
      </c>
      <c r="E191" s="82">
        <f>'POSEBNI DIO '!F307</f>
        <v>17600</v>
      </c>
      <c r="F191" s="202">
        <v>17507.82</v>
      </c>
      <c r="G191" s="256">
        <f t="shared" si="8"/>
        <v>129.25383712431619</v>
      </c>
      <c r="H191" s="256">
        <f t="shared" si="9"/>
        <v>99.476249999999993</v>
      </c>
    </row>
    <row r="192" spans="1:11" x14ac:dyDescent="0.3">
      <c r="A192" s="212" t="s">
        <v>271</v>
      </c>
      <c r="B192" s="56" t="s">
        <v>327</v>
      </c>
      <c r="C192" s="185">
        <v>8500</v>
      </c>
      <c r="D192" s="82">
        <f>'POSEBNI DIO '!E301</f>
        <v>8000</v>
      </c>
      <c r="E192" s="82">
        <f>'POSEBNI DIO '!F301</f>
        <v>8000</v>
      </c>
      <c r="F192" s="202">
        <v>7700</v>
      </c>
      <c r="G192" s="256">
        <f t="shared" si="8"/>
        <v>90.588235294117652</v>
      </c>
      <c r="H192" s="256">
        <f t="shared" si="9"/>
        <v>96.25</v>
      </c>
    </row>
    <row r="193" spans="1:8" x14ac:dyDescent="0.3">
      <c r="A193" s="213" t="s">
        <v>300</v>
      </c>
      <c r="B193" s="77" t="s">
        <v>328</v>
      </c>
      <c r="C193" s="186">
        <v>8216.65</v>
      </c>
      <c r="D193" s="83">
        <f>D195+D196</f>
        <v>6500</v>
      </c>
      <c r="E193" s="83">
        <f>E195+E196</f>
        <v>8000</v>
      </c>
      <c r="F193" s="203">
        <v>9023.76</v>
      </c>
      <c r="G193" s="257">
        <f t="shared" si="8"/>
        <v>109.82285968125696</v>
      </c>
      <c r="H193" s="257">
        <f t="shared" si="9"/>
        <v>112.797</v>
      </c>
    </row>
    <row r="194" spans="1:8" x14ac:dyDescent="0.3">
      <c r="A194" s="249" t="s">
        <v>484</v>
      </c>
      <c r="B194" s="250" t="s">
        <v>485</v>
      </c>
      <c r="C194" s="251">
        <v>480</v>
      </c>
      <c r="D194" s="252"/>
      <c r="E194" s="252"/>
      <c r="F194" s="253">
        <v>710</v>
      </c>
      <c r="G194" s="259">
        <f t="shared" si="8"/>
        <v>147.91666666666669</v>
      </c>
      <c r="H194" s="259" t="s">
        <v>396</v>
      </c>
    </row>
    <row r="195" spans="1:8" x14ac:dyDescent="0.3">
      <c r="A195" s="212" t="s">
        <v>273</v>
      </c>
      <c r="B195" s="56" t="s">
        <v>329</v>
      </c>
      <c r="C195" s="185">
        <v>4186.6499999999996</v>
      </c>
      <c r="D195" s="82">
        <f>'POSEBNI DIO '!E313</f>
        <v>5000</v>
      </c>
      <c r="E195" s="82">
        <f>'POSEBNI DIO '!F313</f>
        <v>5000</v>
      </c>
      <c r="F195" s="202">
        <v>5063.76</v>
      </c>
      <c r="G195" s="256">
        <f t="shared" si="8"/>
        <v>120.9501630181649</v>
      </c>
      <c r="H195" s="256">
        <f t="shared" si="9"/>
        <v>101.27520000000001</v>
      </c>
    </row>
    <row r="196" spans="1:8" ht="28.8" x14ac:dyDescent="0.3">
      <c r="A196" s="215" t="s">
        <v>275</v>
      </c>
      <c r="B196" s="58" t="s">
        <v>330</v>
      </c>
      <c r="C196" s="187">
        <v>3550</v>
      </c>
      <c r="D196" s="82">
        <f>'POSEBNI DIO '!E336</f>
        <v>1500</v>
      </c>
      <c r="E196" s="82">
        <f>'POSEBNI DIO '!F336</f>
        <v>3000</v>
      </c>
      <c r="F196" s="202">
        <v>3250</v>
      </c>
      <c r="G196" s="256">
        <f t="shared" si="8"/>
        <v>91.549295774647888</v>
      </c>
      <c r="H196" s="256">
        <f t="shared" si="9"/>
        <v>108.33333333333333</v>
      </c>
    </row>
  </sheetData>
  <mergeCells count="5">
    <mergeCell ref="A1:H1"/>
    <mergeCell ref="A2:H2"/>
    <mergeCell ref="A4:H4"/>
    <mergeCell ref="A122:H122"/>
    <mergeCell ref="A158:H15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rstPageNumber="2" orientation="landscape" useFirstPageNumber="1" r:id="rId1"/>
  <headerFooter>
    <oddFooter>Stranica &amp;P</oddFooter>
  </headerFooter>
  <rowBreaks count="5" manualBreakCount="5">
    <brk id="27" max="16383" man="1"/>
    <brk id="50" max="16383" man="1"/>
    <brk id="86" max="16383" man="1"/>
    <brk id="119" max="16383" man="1"/>
    <brk id="155" max="7" man="1"/>
  </rowBreaks>
  <ignoredErrors>
    <ignoredError sqref="A195:A196 A182:A186 A163:A167 A169:A173 A175:A180 A189:A19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1"/>
  <sheetViews>
    <sheetView zoomScaleNormal="100" workbookViewId="0">
      <selection activeCell="J14" sqref="J14"/>
    </sheetView>
  </sheetViews>
  <sheetFormatPr defaultRowHeight="14.4" x14ac:dyDescent="0.3"/>
  <cols>
    <col min="1" max="1" width="9.109375" customWidth="1"/>
    <col min="2" max="2" width="44.33203125" bestFit="1" customWidth="1"/>
    <col min="3" max="3" width="20.5546875" style="180" customWidth="1"/>
    <col min="4" max="4" width="19" bestFit="1" customWidth="1"/>
    <col min="5" max="5" width="18.77734375" bestFit="1" customWidth="1"/>
    <col min="6" max="6" width="14" style="165" bestFit="1" customWidth="1"/>
    <col min="7" max="8" width="7.88671875" bestFit="1" customWidth="1"/>
  </cols>
  <sheetData>
    <row r="1" spans="1:8" ht="42" customHeight="1" x14ac:dyDescent="0.3">
      <c r="A1" s="310" t="s">
        <v>384</v>
      </c>
      <c r="B1" s="310"/>
      <c r="C1" s="310"/>
      <c r="D1" s="310"/>
      <c r="E1" s="310"/>
      <c r="F1" s="310"/>
      <c r="G1" s="310"/>
      <c r="H1" s="310"/>
    </row>
    <row r="2" spans="1:8" ht="18" customHeight="1" x14ac:dyDescent="0.3">
      <c r="A2" s="4"/>
      <c r="B2" s="4"/>
      <c r="C2" s="162"/>
      <c r="D2" s="4"/>
      <c r="E2" s="4"/>
      <c r="F2" s="162"/>
      <c r="G2" s="4"/>
      <c r="H2" s="4"/>
    </row>
    <row r="3" spans="1:8" ht="15.75" customHeight="1" x14ac:dyDescent="0.3">
      <c r="A3" s="310" t="s">
        <v>331</v>
      </c>
      <c r="B3" s="310"/>
      <c r="C3" s="310"/>
      <c r="D3" s="310"/>
      <c r="E3" s="310"/>
      <c r="F3" s="310"/>
      <c r="G3" s="310"/>
      <c r="H3" s="310"/>
    </row>
    <row r="4" spans="1:8" ht="17.399999999999999" x14ac:dyDescent="0.3">
      <c r="A4" s="4"/>
      <c r="B4" s="4"/>
      <c r="C4" s="162"/>
      <c r="D4" s="4"/>
      <c r="E4" s="5"/>
      <c r="F4" s="188"/>
      <c r="G4" s="5"/>
      <c r="H4" s="5"/>
    </row>
    <row r="5" spans="1:8" ht="18" customHeight="1" x14ac:dyDescent="0.3">
      <c r="A5" s="310" t="s">
        <v>303</v>
      </c>
      <c r="B5" s="310"/>
      <c r="C5" s="310"/>
      <c r="D5" s="310"/>
      <c r="E5" s="310"/>
      <c r="F5" s="310"/>
      <c r="G5" s="310"/>
      <c r="H5" s="310"/>
    </row>
    <row r="6" spans="1:8" ht="17.399999999999999" x14ac:dyDescent="0.3">
      <c r="A6" s="4"/>
      <c r="B6" s="4"/>
      <c r="C6" s="162"/>
      <c r="D6" s="4"/>
      <c r="E6" s="5"/>
      <c r="F6" s="188"/>
      <c r="G6" s="5"/>
      <c r="H6" s="5"/>
    </row>
    <row r="7" spans="1:8" ht="26.4" x14ac:dyDescent="0.3">
      <c r="A7" s="107" t="s">
        <v>287</v>
      </c>
      <c r="B7" s="14" t="s">
        <v>24</v>
      </c>
      <c r="C7" s="163" t="s">
        <v>385</v>
      </c>
      <c r="D7" s="15" t="s">
        <v>386</v>
      </c>
      <c r="E7" s="15" t="s">
        <v>388</v>
      </c>
      <c r="F7" s="189" t="s">
        <v>392</v>
      </c>
      <c r="G7" s="15" t="s">
        <v>387</v>
      </c>
      <c r="H7" s="15" t="s">
        <v>387</v>
      </c>
    </row>
    <row r="8" spans="1:8" x14ac:dyDescent="0.3">
      <c r="A8" s="131"/>
      <c r="B8" s="133">
        <v>1</v>
      </c>
      <c r="C8" s="231">
        <v>2</v>
      </c>
      <c r="D8" s="230">
        <v>3</v>
      </c>
      <c r="E8" s="230">
        <v>4</v>
      </c>
      <c r="F8" s="230">
        <v>5</v>
      </c>
      <c r="G8" s="121" t="s">
        <v>389</v>
      </c>
      <c r="H8" s="121" t="s">
        <v>390</v>
      </c>
    </row>
    <row r="9" spans="1:8" x14ac:dyDescent="0.3">
      <c r="A9" s="28"/>
      <c r="B9" s="29" t="s">
        <v>31</v>
      </c>
      <c r="C9" s="166">
        <v>0</v>
      </c>
      <c r="D9" s="190">
        <v>0</v>
      </c>
      <c r="E9" s="190">
        <v>0</v>
      </c>
      <c r="F9" s="190">
        <v>40000</v>
      </c>
      <c r="G9" s="79" t="s">
        <v>396</v>
      </c>
      <c r="H9" s="79" t="s">
        <v>396</v>
      </c>
    </row>
    <row r="10" spans="1:8" x14ac:dyDescent="0.3">
      <c r="A10" s="59">
        <v>8</v>
      </c>
      <c r="B10" s="59" t="s">
        <v>11</v>
      </c>
      <c r="C10" s="145">
        <v>0</v>
      </c>
      <c r="D10" s="148">
        <v>0</v>
      </c>
      <c r="E10" s="148">
        <v>0</v>
      </c>
      <c r="F10" s="148">
        <v>40000</v>
      </c>
      <c r="G10" s="66" t="s">
        <v>396</v>
      </c>
      <c r="H10" s="66" t="s">
        <v>396</v>
      </c>
    </row>
    <row r="11" spans="1:8" x14ac:dyDescent="0.3">
      <c r="A11" s="8">
        <v>84</v>
      </c>
      <c r="B11" s="11" t="s">
        <v>18</v>
      </c>
      <c r="C11" s="167">
        <v>0</v>
      </c>
      <c r="D11" s="196">
        <v>0</v>
      </c>
      <c r="E11" s="196">
        <v>0</v>
      </c>
      <c r="F11" s="196">
        <v>40000</v>
      </c>
      <c r="G11" s="39" t="s">
        <v>396</v>
      </c>
      <c r="H11" s="39" t="s">
        <v>396</v>
      </c>
    </row>
    <row r="12" spans="1:8" ht="26.4" x14ac:dyDescent="0.3">
      <c r="A12" s="8">
        <v>842</v>
      </c>
      <c r="B12" s="30" t="s">
        <v>508</v>
      </c>
      <c r="C12" s="279">
        <v>0</v>
      </c>
      <c r="D12" s="196">
        <v>0</v>
      </c>
      <c r="E12" s="196">
        <v>0</v>
      </c>
      <c r="F12" s="196">
        <v>40000</v>
      </c>
      <c r="G12" s="39" t="s">
        <v>396</v>
      </c>
      <c r="H12" s="39" t="s">
        <v>396</v>
      </c>
    </row>
    <row r="13" spans="1:8" ht="26.4" x14ac:dyDescent="0.3">
      <c r="A13" s="8">
        <v>8422</v>
      </c>
      <c r="B13" s="30" t="s">
        <v>509</v>
      </c>
      <c r="C13" s="279">
        <v>0</v>
      </c>
      <c r="D13" s="196">
        <v>0</v>
      </c>
      <c r="E13" s="196">
        <v>0</v>
      </c>
      <c r="F13" s="196">
        <v>40000</v>
      </c>
      <c r="G13" s="39" t="s">
        <v>396</v>
      </c>
      <c r="H13" s="39"/>
    </row>
    <row r="14" spans="1:8" x14ac:dyDescent="0.3">
      <c r="A14" s="8"/>
      <c r="B14" s="29" t="s">
        <v>32</v>
      </c>
      <c r="C14" s="166">
        <v>0</v>
      </c>
      <c r="D14" s="196">
        <v>0</v>
      </c>
      <c r="E14" s="196">
        <v>0</v>
      </c>
      <c r="F14" s="196">
        <v>0</v>
      </c>
      <c r="G14" s="39"/>
      <c r="H14" s="39"/>
    </row>
    <row r="15" spans="1:8" x14ac:dyDescent="0.3">
      <c r="A15" s="60">
        <v>5</v>
      </c>
      <c r="B15" s="61" t="s">
        <v>12</v>
      </c>
      <c r="C15" s="145">
        <v>12026.96</v>
      </c>
      <c r="D15" s="148">
        <v>0</v>
      </c>
      <c r="E15" s="148">
        <v>0</v>
      </c>
      <c r="F15" s="148">
        <v>0</v>
      </c>
      <c r="G15" s="66"/>
      <c r="H15" s="66"/>
    </row>
    <row r="16" spans="1:8" x14ac:dyDescent="0.3">
      <c r="A16" s="11">
        <v>54</v>
      </c>
      <c r="B16" s="26" t="s">
        <v>19</v>
      </c>
      <c r="C16" s="167">
        <v>12026.96</v>
      </c>
      <c r="D16" s="196">
        <v>0</v>
      </c>
      <c r="E16" s="197">
        <v>0</v>
      </c>
      <c r="F16" s="197">
        <v>0</v>
      </c>
      <c r="G16" s="40"/>
      <c r="H16" s="40"/>
    </row>
    <row r="17" spans="1:8" ht="26.4" x14ac:dyDescent="0.3">
      <c r="A17" s="11">
        <v>547</v>
      </c>
      <c r="B17" s="26" t="s">
        <v>510</v>
      </c>
      <c r="C17" s="167">
        <v>12026.96</v>
      </c>
      <c r="D17" s="196">
        <v>0</v>
      </c>
      <c r="E17" s="197">
        <v>0</v>
      </c>
      <c r="F17" s="197">
        <v>0</v>
      </c>
      <c r="G17" s="40"/>
      <c r="H17" s="40"/>
    </row>
    <row r="18" spans="1:8" ht="26.4" x14ac:dyDescent="0.3">
      <c r="A18" s="11">
        <v>5471</v>
      </c>
      <c r="B18" s="26" t="s">
        <v>511</v>
      </c>
      <c r="C18" s="167">
        <v>12026.96</v>
      </c>
      <c r="D18" s="196">
        <v>0</v>
      </c>
      <c r="E18" s="197">
        <v>0</v>
      </c>
      <c r="F18" s="197">
        <v>0</v>
      </c>
      <c r="G18" s="40"/>
      <c r="H18" s="40"/>
    </row>
    <row r="20" spans="1:8" ht="15.6" x14ac:dyDescent="0.3">
      <c r="A20" s="311" t="s">
        <v>302</v>
      </c>
      <c r="B20" s="311"/>
      <c r="C20" s="311"/>
      <c r="D20" s="311"/>
      <c r="E20" s="311"/>
      <c r="F20" s="311"/>
      <c r="G20" s="311"/>
      <c r="H20" s="311"/>
    </row>
    <row r="22" spans="1:8" ht="26.4" x14ac:dyDescent="0.3">
      <c r="A22" s="107" t="s">
        <v>287</v>
      </c>
      <c r="B22" s="15" t="s">
        <v>26</v>
      </c>
      <c r="C22" s="164" t="s">
        <v>385</v>
      </c>
      <c r="D22" s="15" t="s">
        <v>386</v>
      </c>
      <c r="E22" s="15" t="s">
        <v>388</v>
      </c>
      <c r="F22" s="189" t="s">
        <v>392</v>
      </c>
      <c r="G22" s="15" t="s">
        <v>387</v>
      </c>
      <c r="H22" s="15" t="s">
        <v>387</v>
      </c>
    </row>
    <row r="23" spans="1:8" x14ac:dyDescent="0.3">
      <c r="A23" s="131"/>
      <c r="B23" s="121">
        <v>1</v>
      </c>
      <c r="C23" s="280">
        <v>2</v>
      </c>
      <c r="D23" s="281">
        <v>3</v>
      </c>
      <c r="E23" s="281">
        <v>4</v>
      </c>
      <c r="F23" s="281">
        <v>5</v>
      </c>
      <c r="G23" s="121" t="s">
        <v>389</v>
      </c>
      <c r="H23" s="121" t="s">
        <v>390</v>
      </c>
    </row>
    <row r="24" spans="1:8" x14ac:dyDescent="0.3">
      <c r="A24" s="64"/>
      <c r="B24" s="64" t="s">
        <v>31</v>
      </c>
      <c r="C24" s="172">
        <v>0</v>
      </c>
      <c r="D24" s="273">
        <v>0</v>
      </c>
      <c r="E24" s="273">
        <v>0</v>
      </c>
      <c r="F24" s="273">
        <v>40000</v>
      </c>
      <c r="G24" s="89" t="s">
        <v>396</v>
      </c>
      <c r="H24" s="89" t="s">
        <v>396</v>
      </c>
    </row>
    <row r="25" spans="1:8" x14ac:dyDescent="0.3">
      <c r="A25" s="75">
        <v>8</v>
      </c>
      <c r="B25" s="75" t="s">
        <v>33</v>
      </c>
      <c r="C25" s="173">
        <v>0</v>
      </c>
      <c r="D25" s="274">
        <v>0</v>
      </c>
      <c r="E25" s="274">
        <v>0</v>
      </c>
      <c r="F25" s="274">
        <v>40000</v>
      </c>
      <c r="G25" s="90" t="s">
        <v>396</v>
      </c>
      <c r="H25" s="90" t="s">
        <v>396</v>
      </c>
    </row>
    <row r="26" spans="1:8" x14ac:dyDescent="0.3">
      <c r="A26" s="12">
        <v>81</v>
      </c>
      <c r="B26" s="12" t="s">
        <v>40</v>
      </c>
      <c r="C26" s="177">
        <v>0</v>
      </c>
      <c r="D26" s="275">
        <v>0</v>
      </c>
      <c r="E26" s="275">
        <v>0</v>
      </c>
      <c r="F26" s="275">
        <v>40000</v>
      </c>
      <c r="G26" s="91" t="s">
        <v>396</v>
      </c>
      <c r="H26" s="91" t="s">
        <v>396</v>
      </c>
    </row>
    <row r="27" spans="1:8" x14ac:dyDescent="0.3">
      <c r="A27" s="64"/>
      <c r="B27" s="64" t="s">
        <v>32</v>
      </c>
      <c r="C27" s="172">
        <v>12026.96</v>
      </c>
      <c r="D27" s="276">
        <v>0</v>
      </c>
      <c r="E27" s="276">
        <v>0</v>
      </c>
      <c r="F27" s="276">
        <v>0</v>
      </c>
      <c r="G27" s="92">
        <f t="shared" ref="G27:G29" si="0">F27/C27*100</f>
        <v>0</v>
      </c>
      <c r="H27" s="92" t="s">
        <v>396</v>
      </c>
    </row>
    <row r="28" spans="1:8" x14ac:dyDescent="0.3">
      <c r="A28" s="75">
        <v>1</v>
      </c>
      <c r="B28" s="75" t="s">
        <v>27</v>
      </c>
      <c r="C28" s="173">
        <v>12026.96</v>
      </c>
      <c r="D28" s="274">
        <v>0</v>
      </c>
      <c r="E28" s="274">
        <v>0</v>
      </c>
      <c r="F28" s="274">
        <v>0</v>
      </c>
      <c r="G28" s="90">
        <f t="shared" si="0"/>
        <v>0</v>
      </c>
      <c r="H28" s="90" t="s">
        <v>396</v>
      </c>
    </row>
    <row r="29" spans="1:8" x14ac:dyDescent="0.3">
      <c r="A29" s="10">
        <v>11</v>
      </c>
      <c r="B29" s="10" t="s">
        <v>28</v>
      </c>
      <c r="C29" s="174">
        <v>12026.96</v>
      </c>
      <c r="D29" s="275">
        <v>0</v>
      </c>
      <c r="E29" s="277">
        <v>0</v>
      </c>
      <c r="F29" s="277">
        <v>0</v>
      </c>
      <c r="G29" s="93">
        <f t="shared" si="0"/>
        <v>0</v>
      </c>
      <c r="H29" s="93" t="s">
        <v>396</v>
      </c>
    </row>
    <row r="30" spans="1:8" x14ac:dyDescent="0.3">
      <c r="A30" s="75">
        <v>3</v>
      </c>
      <c r="B30" s="75" t="s">
        <v>29</v>
      </c>
      <c r="C30" s="173">
        <v>0</v>
      </c>
      <c r="D30" s="274">
        <v>0</v>
      </c>
      <c r="E30" s="278">
        <v>0</v>
      </c>
      <c r="F30" s="278">
        <v>0</v>
      </c>
      <c r="G30" s="94" t="s">
        <v>396</v>
      </c>
      <c r="H30" s="94" t="s">
        <v>396</v>
      </c>
    </row>
    <row r="31" spans="1:8" x14ac:dyDescent="0.3">
      <c r="A31" s="10">
        <v>31</v>
      </c>
      <c r="B31" s="10" t="s">
        <v>30</v>
      </c>
      <c r="C31" s="174">
        <v>0</v>
      </c>
      <c r="D31" s="275">
        <v>0</v>
      </c>
      <c r="E31" s="277">
        <v>0</v>
      </c>
      <c r="F31" s="277">
        <v>0</v>
      </c>
      <c r="G31" s="93" t="s">
        <v>396</v>
      </c>
      <c r="H31" s="93" t="s">
        <v>396</v>
      </c>
    </row>
  </sheetData>
  <mergeCells count="4">
    <mergeCell ref="A1:H1"/>
    <mergeCell ref="A3:H3"/>
    <mergeCell ref="A5:H5"/>
    <mergeCell ref="A20:H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rstPageNumber="7" orientation="portrait" useFirstPageNumber="1" r:id="rId1"/>
  <headerFooter>
    <oddFooter>Stranica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2DB7-B15A-494B-876B-1F617DCBC059}">
  <dimension ref="A1:F22"/>
  <sheetViews>
    <sheetView workbookViewId="0">
      <selection activeCell="I12" sqref="I12"/>
    </sheetView>
  </sheetViews>
  <sheetFormatPr defaultRowHeight="14.4" x14ac:dyDescent="0.3"/>
  <cols>
    <col min="1" max="2" width="26.33203125" customWidth="1"/>
    <col min="3" max="3" width="25" customWidth="1"/>
    <col min="4" max="4" width="20.88671875" customWidth="1"/>
    <col min="5" max="5" width="23.33203125" customWidth="1"/>
    <col min="6" max="6" width="8.88671875" style="282"/>
  </cols>
  <sheetData>
    <row r="1" spans="1:6" x14ac:dyDescent="0.3">
      <c r="A1" s="335" t="s">
        <v>518</v>
      </c>
      <c r="B1" s="335"/>
      <c r="C1" s="335"/>
      <c r="D1" s="335"/>
      <c r="E1" s="335"/>
      <c r="F1" s="335"/>
    </row>
    <row r="2" spans="1:6" x14ac:dyDescent="0.3">
      <c r="A2" s="335" t="s">
        <v>517</v>
      </c>
      <c r="B2" s="335"/>
      <c r="C2" s="335"/>
      <c r="D2" s="335"/>
      <c r="E2" s="335"/>
      <c r="F2" s="335"/>
    </row>
    <row r="4" spans="1:6" ht="26.4" customHeight="1" x14ac:dyDescent="0.3">
      <c r="A4" s="333" t="s">
        <v>264</v>
      </c>
      <c r="B4" s="333"/>
      <c r="C4" s="132" t="s">
        <v>282</v>
      </c>
      <c r="D4" s="15" t="s">
        <v>388</v>
      </c>
      <c r="E4" s="15" t="s">
        <v>392</v>
      </c>
      <c r="F4" s="293" t="s">
        <v>387</v>
      </c>
    </row>
    <row r="5" spans="1:6" x14ac:dyDescent="0.3">
      <c r="A5" s="334">
        <v>1</v>
      </c>
      <c r="B5" s="334"/>
      <c r="C5" s="15">
        <v>2</v>
      </c>
      <c r="D5" s="15">
        <v>3</v>
      </c>
      <c r="E5" s="15">
        <v>4</v>
      </c>
      <c r="F5" s="293">
        <v>5</v>
      </c>
    </row>
    <row r="6" spans="1:6" ht="14.4" customHeight="1" x14ac:dyDescent="0.3">
      <c r="A6" s="286" t="s">
        <v>47</v>
      </c>
      <c r="B6" s="286" t="s">
        <v>48</v>
      </c>
      <c r="C6" s="288">
        <f>'POSEBNI DIO '!E7</f>
        <v>1884497</v>
      </c>
      <c r="D6" s="288">
        <f>'POSEBNI DIO '!F7</f>
        <v>1173296.75</v>
      </c>
      <c r="E6" s="290">
        <f>'POSEBNI DIO '!G7</f>
        <v>1052644.6100000001</v>
      </c>
      <c r="F6" s="289">
        <f>'POSEBNI DIO '!H7</f>
        <v>89.716826540259319</v>
      </c>
    </row>
    <row r="7" spans="1:6" x14ac:dyDescent="0.3">
      <c r="A7" s="286" t="s">
        <v>49</v>
      </c>
      <c r="B7" s="286" t="str">
        <f>'POSEBNI DIO '!D8</f>
        <v>OPĆINSKO VIJEĆE</v>
      </c>
      <c r="C7" s="288">
        <f>'POSEBNI DIO '!E8</f>
        <v>4130</v>
      </c>
      <c r="D7" s="288">
        <f>'POSEBNI DIO '!F8</f>
        <v>4130</v>
      </c>
      <c r="E7" s="290">
        <f>'POSEBNI DIO '!G8</f>
        <v>929.06</v>
      </c>
      <c r="F7" s="289">
        <f>'POSEBNI DIO '!H8</f>
        <v>22.495399515738498</v>
      </c>
    </row>
    <row r="8" spans="1:6" x14ac:dyDescent="0.3">
      <c r="A8" s="286" t="s">
        <v>51</v>
      </c>
      <c r="B8" s="286" t="s">
        <v>52</v>
      </c>
      <c r="C8" s="288">
        <f>'POSEBNI DIO '!E9</f>
        <v>4130</v>
      </c>
      <c r="D8" s="288">
        <f>'POSEBNI DIO '!F9</f>
        <v>4130</v>
      </c>
      <c r="E8" s="290">
        <f>'POSEBNI DIO '!G9</f>
        <v>929.06</v>
      </c>
      <c r="F8" s="289">
        <f>'POSEBNI DIO '!H9</f>
        <v>22.495399515738498</v>
      </c>
    </row>
    <row r="9" spans="1:6" x14ac:dyDescent="0.3">
      <c r="A9" s="286" t="s">
        <v>61</v>
      </c>
      <c r="B9" s="286" t="str">
        <f>'POSEBNI DIO '!D20</f>
        <v xml:space="preserve">OPĆINSKI NAČELNIK </v>
      </c>
      <c r="C9" s="288">
        <f>'POSEBNI DIO '!E20</f>
        <v>56130</v>
      </c>
      <c r="D9" s="288">
        <f>'POSEBNI DIO '!F20</f>
        <v>54330</v>
      </c>
      <c r="E9" s="290">
        <f>'POSEBNI DIO '!G20</f>
        <v>50129.96</v>
      </c>
      <c r="F9" s="289">
        <f>'POSEBNI DIO '!H20</f>
        <v>92.26939076016933</v>
      </c>
    </row>
    <row r="10" spans="1:6" ht="28.8" x14ac:dyDescent="0.3">
      <c r="A10" s="286" t="s">
        <v>63</v>
      </c>
      <c r="B10" s="287" t="s">
        <v>64</v>
      </c>
      <c r="C10" s="288">
        <f>'POSEBNI DIO '!E21</f>
        <v>56130</v>
      </c>
      <c r="D10" s="288">
        <f>'POSEBNI DIO '!F21</f>
        <v>54330</v>
      </c>
      <c r="E10" s="290">
        <f>'POSEBNI DIO '!G21</f>
        <v>50129.96</v>
      </c>
      <c r="F10" s="289">
        <f>'POSEBNI DIO '!H21</f>
        <v>92.26939076016933</v>
      </c>
    </row>
    <row r="11" spans="1:6" x14ac:dyDescent="0.3">
      <c r="A11" s="286" t="s">
        <v>78</v>
      </c>
      <c r="B11" s="286" t="s">
        <v>48</v>
      </c>
      <c r="C11" s="288">
        <f>'POSEBNI DIO '!E52</f>
        <v>1824237</v>
      </c>
      <c r="D11" s="288">
        <f>'POSEBNI DIO '!F52</f>
        <v>1114836.75</v>
      </c>
      <c r="E11" s="290">
        <f>'POSEBNI DIO '!G52</f>
        <v>1001585.5900000001</v>
      </c>
      <c r="F11" s="289">
        <f>'POSEBNI DIO '!H52</f>
        <v>89.841457953373009</v>
      </c>
    </row>
    <row r="12" spans="1:6" ht="28.8" x14ac:dyDescent="0.3">
      <c r="A12" s="286" t="s">
        <v>79</v>
      </c>
      <c r="B12" s="287" t="s">
        <v>80</v>
      </c>
      <c r="C12" s="288">
        <f>'POSEBNI DIO '!E53</f>
        <v>181000</v>
      </c>
      <c r="D12" s="288">
        <f>'POSEBNI DIO '!F53</f>
        <v>176700</v>
      </c>
      <c r="E12" s="290">
        <f>'POSEBNI DIO '!G53</f>
        <v>174104.56</v>
      </c>
      <c r="F12" s="289">
        <f>'POSEBNI DIO '!H53</f>
        <v>98.531160158460665</v>
      </c>
    </row>
    <row r="13" spans="1:6" x14ac:dyDescent="0.3">
      <c r="A13" s="286" t="s">
        <v>91</v>
      </c>
      <c r="B13" s="286" t="s">
        <v>92</v>
      </c>
      <c r="C13" s="288">
        <f>'POSEBNI DIO '!E87</f>
        <v>22227</v>
      </c>
      <c r="D13" s="288">
        <f>'POSEBNI DIO '!F87</f>
        <v>40227</v>
      </c>
      <c r="E13" s="290">
        <f>'POSEBNI DIO '!G87</f>
        <v>37382.6</v>
      </c>
      <c r="F13" s="289">
        <f>'POSEBNI DIO '!H87</f>
        <v>92.929127203122277</v>
      </c>
    </row>
    <row r="14" spans="1:6" x14ac:dyDescent="0.3">
      <c r="A14" s="286" t="s">
        <v>108</v>
      </c>
      <c r="B14" s="286" t="s">
        <v>109</v>
      </c>
      <c r="C14" s="288">
        <f>'POSEBNI DIO '!E125</f>
        <v>20810</v>
      </c>
      <c r="D14" s="288">
        <f>'POSEBNI DIO '!F125</f>
        <v>25010</v>
      </c>
      <c r="E14" s="290">
        <f>'POSEBNI DIO '!G125</f>
        <v>19594.539999999997</v>
      </c>
      <c r="F14" s="289">
        <f>'POSEBNI DIO '!H125</f>
        <v>78.346821271491393</v>
      </c>
    </row>
    <row r="15" spans="1:6" x14ac:dyDescent="0.3">
      <c r="A15" s="286" t="s">
        <v>140</v>
      </c>
      <c r="B15" s="286" t="s">
        <v>141</v>
      </c>
      <c r="C15" s="288">
        <f>'POSEBNI DIO '!E205</f>
        <v>400</v>
      </c>
      <c r="D15" s="288">
        <f>'POSEBNI DIO '!F205</f>
        <v>400</v>
      </c>
      <c r="E15" s="290">
        <f>'POSEBNI DIO '!G205</f>
        <v>300.74</v>
      </c>
      <c r="F15" s="289">
        <f>'POSEBNI DIO '!H205</f>
        <v>75.185000000000002</v>
      </c>
    </row>
    <row r="16" spans="1:6" x14ac:dyDescent="0.3">
      <c r="A16" s="286" t="s">
        <v>157</v>
      </c>
      <c r="B16" s="286" t="s">
        <v>158</v>
      </c>
      <c r="C16" s="288">
        <f>'POSEBNI DIO '!E269</f>
        <v>16400</v>
      </c>
      <c r="D16" s="288">
        <f>'POSEBNI DIO '!F269</f>
        <v>19300</v>
      </c>
      <c r="E16" s="290">
        <f>'POSEBNI DIO '!G269</f>
        <v>18173.830000000002</v>
      </c>
      <c r="F16" s="289">
        <f>'POSEBNI DIO '!H269</f>
        <v>94.164922279792748</v>
      </c>
    </row>
    <row r="17" spans="1:6" x14ac:dyDescent="0.3">
      <c r="A17" s="286" t="s">
        <v>163</v>
      </c>
      <c r="B17" s="286" t="s">
        <v>164</v>
      </c>
      <c r="C17" s="288">
        <f>'POSEBNI DIO '!E289</f>
        <v>1200</v>
      </c>
      <c r="D17" s="288">
        <f>'POSEBNI DIO '!F289</f>
        <v>2500</v>
      </c>
      <c r="E17" s="290">
        <f>'POSEBNI DIO '!G289</f>
        <v>1144</v>
      </c>
      <c r="F17" s="289">
        <f>'POSEBNI DIO '!H289</f>
        <v>45.76</v>
      </c>
    </row>
    <row r="18" spans="1:6" ht="28.8" x14ac:dyDescent="0.3">
      <c r="A18" s="286" t="s">
        <v>167</v>
      </c>
      <c r="B18" s="287" t="s">
        <v>168</v>
      </c>
      <c r="C18" s="288">
        <f>'POSEBNI DIO '!E300</f>
        <v>52200</v>
      </c>
      <c r="D18" s="288">
        <f>'POSEBNI DIO '!F300</f>
        <v>72800</v>
      </c>
      <c r="E18" s="290">
        <f>'POSEBNI DIO '!G300</f>
        <v>67865.61</v>
      </c>
      <c r="F18" s="289">
        <f>'POSEBNI DIO '!H300</f>
        <v>93.221991758241757</v>
      </c>
    </row>
    <row r="19" spans="1:6" x14ac:dyDescent="0.3">
      <c r="A19" s="286" t="s">
        <v>182</v>
      </c>
      <c r="B19" s="286" t="s">
        <v>60</v>
      </c>
      <c r="C19" s="288">
        <f>'POSEBNI DIO '!E348</f>
        <v>6100</v>
      </c>
      <c r="D19" s="288">
        <f>'POSEBNI DIO '!F348</f>
        <v>10900</v>
      </c>
      <c r="E19" s="290">
        <f>'POSEBNI DIO '!G348</f>
        <v>7750</v>
      </c>
      <c r="F19" s="289">
        <f>'POSEBNI DIO '!H348</f>
        <v>71.100917431192656</v>
      </c>
    </row>
    <row r="20" spans="1:6" x14ac:dyDescent="0.3">
      <c r="A20" s="286" t="s">
        <v>195</v>
      </c>
      <c r="B20" s="286" t="s">
        <v>196</v>
      </c>
      <c r="C20" s="288">
        <f>'POSEBNI DIO '!E379</f>
        <v>5300</v>
      </c>
      <c r="D20" s="288">
        <f>'POSEBNI DIO '!F379</f>
        <v>6100</v>
      </c>
      <c r="E20" s="290">
        <f>'POSEBNI DIO '!G379</f>
        <v>4341.07</v>
      </c>
      <c r="F20" s="289">
        <f>'POSEBNI DIO '!H379</f>
        <v>71.165081967213112</v>
      </c>
    </row>
    <row r="21" spans="1:6" ht="28.8" x14ac:dyDescent="0.3">
      <c r="A21" s="286" t="s">
        <v>204</v>
      </c>
      <c r="B21" s="287" t="s">
        <v>205</v>
      </c>
      <c r="C21" s="288">
        <f>'POSEBNI DIO '!E408</f>
        <v>1358000</v>
      </c>
      <c r="D21" s="288">
        <f>'POSEBNI DIO '!F408</f>
        <v>694499.75</v>
      </c>
      <c r="E21" s="290">
        <f>'POSEBNI DIO '!G408</f>
        <v>618204.15</v>
      </c>
      <c r="F21" s="289">
        <f>'POSEBNI DIO '!H408</f>
        <v>89.014308500471031</v>
      </c>
    </row>
    <row r="22" spans="1:6" ht="28.8" x14ac:dyDescent="0.3">
      <c r="A22" s="286" t="s">
        <v>247</v>
      </c>
      <c r="B22" s="287" t="s">
        <v>248</v>
      </c>
      <c r="C22" s="288">
        <f>'POSEBNI DIO '!E549</f>
        <v>152000</v>
      </c>
      <c r="D22" s="288">
        <f>'POSEBNI DIO '!F549</f>
        <v>49000</v>
      </c>
      <c r="E22" s="290">
        <f>'POSEBNI DIO '!G549</f>
        <v>39951</v>
      </c>
      <c r="F22" s="289">
        <f>'POSEBNI DIO '!H549</f>
        <v>81.532653061224494</v>
      </c>
    </row>
  </sheetData>
  <mergeCells count="4">
    <mergeCell ref="A4:B4"/>
    <mergeCell ref="A5:B5"/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B650-D099-4B29-B0ED-3B28BBC61D9C}">
  <dimension ref="A1:S592"/>
  <sheetViews>
    <sheetView tabSelected="1" topLeftCell="A570" zoomScaleNormal="100" workbookViewId="0">
      <selection activeCell="K576" sqref="K576"/>
    </sheetView>
  </sheetViews>
  <sheetFormatPr defaultRowHeight="14.4" x14ac:dyDescent="0.3"/>
  <cols>
    <col min="1" max="1" width="7.6640625" style="210" bestFit="1" customWidth="1"/>
    <col min="2" max="2" width="8.44140625" bestFit="1" customWidth="1"/>
    <col min="3" max="3" width="8.6640625" customWidth="1"/>
    <col min="4" max="4" width="30" customWidth="1"/>
    <col min="5" max="5" width="13.6640625" style="50" customWidth="1"/>
    <col min="6" max="6" width="14.21875" style="50" customWidth="1"/>
    <col min="7" max="7" width="14.21875" style="180" customWidth="1"/>
    <col min="8" max="8" width="14.21875" style="304" customWidth="1"/>
    <col min="9" max="9" width="0.109375" customWidth="1"/>
    <col min="10" max="10" width="8.88671875" style="109"/>
    <col min="11" max="12" width="10" bestFit="1" customWidth="1"/>
  </cols>
  <sheetData>
    <row r="1" spans="1:19" ht="42" customHeight="1" x14ac:dyDescent="0.3">
      <c r="A1" s="310" t="s">
        <v>384</v>
      </c>
      <c r="B1" s="310"/>
      <c r="C1" s="310"/>
      <c r="D1" s="310"/>
      <c r="E1" s="310"/>
      <c r="F1" s="310"/>
      <c r="G1" s="310"/>
      <c r="H1" s="310"/>
    </row>
    <row r="2" spans="1:19" ht="17.399999999999999" x14ac:dyDescent="0.3">
      <c r="A2" s="204"/>
      <c r="B2" s="4"/>
      <c r="C2" s="4"/>
      <c r="D2" s="4"/>
      <c r="E2" s="4"/>
      <c r="F2" s="35"/>
      <c r="G2" s="260"/>
      <c r="H2" s="292"/>
    </row>
    <row r="3" spans="1:19" ht="18" customHeight="1" x14ac:dyDescent="0.3">
      <c r="A3" s="310" t="s">
        <v>13</v>
      </c>
      <c r="B3" s="310"/>
      <c r="C3" s="310"/>
      <c r="D3" s="310"/>
      <c r="E3" s="310"/>
      <c r="F3" s="310"/>
      <c r="G3" s="310"/>
      <c r="H3" s="310"/>
    </row>
    <row r="4" spans="1:19" ht="17.399999999999999" x14ac:dyDescent="0.3">
      <c r="A4" s="204"/>
      <c r="B4" s="4"/>
      <c r="C4" s="4"/>
      <c r="D4" s="4"/>
      <c r="E4" s="4"/>
      <c r="F4" s="35"/>
      <c r="G4" s="260"/>
      <c r="H4" s="292"/>
    </row>
    <row r="5" spans="1:19" ht="36" customHeight="1" x14ac:dyDescent="0.3">
      <c r="A5" s="348" t="s">
        <v>15</v>
      </c>
      <c r="B5" s="349"/>
      <c r="C5" s="350"/>
      <c r="D5" s="14" t="s">
        <v>16</v>
      </c>
      <c r="E5" s="15" t="s">
        <v>282</v>
      </c>
      <c r="F5" s="15" t="s">
        <v>391</v>
      </c>
      <c r="G5" s="189" t="s">
        <v>392</v>
      </c>
      <c r="H5" s="293" t="s">
        <v>387</v>
      </c>
    </row>
    <row r="6" spans="1:19" x14ac:dyDescent="0.3">
      <c r="A6" s="366">
        <v>1</v>
      </c>
      <c r="B6" s="367"/>
      <c r="C6" s="367"/>
      <c r="D6" s="368"/>
      <c r="E6" s="141">
        <v>2</v>
      </c>
      <c r="F6" s="141">
        <v>3</v>
      </c>
      <c r="G6" s="285">
        <v>4</v>
      </c>
      <c r="H6" s="284" t="s">
        <v>393</v>
      </c>
    </row>
    <row r="7" spans="1:19" ht="15.75" customHeight="1" x14ac:dyDescent="0.3">
      <c r="A7" s="351" t="s">
        <v>47</v>
      </c>
      <c r="B7" s="352"/>
      <c r="C7" s="353"/>
      <c r="D7" s="36" t="s">
        <v>48</v>
      </c>
      <c r="E7" s="37">
        <f>E8+E20+E52</f>
        <v>1884497</v>
      </c>
      <c r="F7" s="37">
        <f>F8+F20+F52</f>
        <v>1173296.75</v>
      </c>
      <c r="G7" s="261">
        <f>G8+G20+G52</f>
        <v>1052644.6100000001</v>
      </c>
      <c r="H7" s="294">
        <f>G7/F7*100</f>
        <v>89.716826540259319</v>
      </c>
      <c r="L7" s="41"/>
    </row>
    <row r="8" spans="1:19" ht="15.75" customHeight="1" x14ac:dyDescent="0.3">
      <c r="A8" s="354" t="s">
        <v>49</v>
      </c>
      <c r="B8" s="355"/>
      <c r="C8" s="356"/>
      <c r="D8" s="65" t="s">
        <v>50</v>
      </c>
      <c r="E8" s="66">
        <f>E9</f>
        <v>4130</v>
      </c>
      <c r="F8" s="66">
        <f>F9</f>
        <v>4130</v>
      </c>
      <c r="G8" s="148">
        <f>G9</f>
        <v>929.06</v>
      </c>
      <c r="H8" s="157">
        <f t="shared" ref="H8:H64" si="0">G8/F8*100</f>
        <v>22.495399515738498</v>
      </c>
      <c r="L8" s="41"/>
    </row>
    <row r="9" spans="1:19" x14ac:dyDescent="0.3">
      <c r="A9" s="357" t="s">
        <v>51</v>
      </c>
      <c r="B9" s="358"/>
      <c r="C9" s="359"/>
      <c r="D9" s="67" t="s">
        <v>52</v>
      </c>
      <c r="E9" s="68">
        <f>E10+E14</f>
        <v>4130</v>
      </c>
      <c r="F9" s="68">
        <f>F10+F14</f>
        <v>4130</v>
      </c>
      <c r="G9" s="262">
        <f>G10+G14</f>
        <v>929.06</v>
      </c>
      <c r="H9" s="295">
        <f t="shared" si="0"/>
        <v>22.495399515738498</v>
      </c>
      <c r="I9" s="38">
        <v>7.5345000000000004</v>
      </c>
      <c r="O9" s="41"/>
    </row>
    <row r="10" spans="1:19" x14ac:dyDescent="0.3">
      <c r="A10" s="345" t="s">
        <v>53</v>
      </c>
      <c r="B10" s="346"/>
      <c r="C10" s="347"/>
      <c r="D10" s="69" t="s">
        <v>54</v>
      </c>
      <c r="E10" s="70">
        <v>3200</v>
      </c>
      <c r="F10" s="70">
        <f>F11</f>
        <v>3200</v>
      </c>
      <c r="G10" s="175">
        <v>0</v>
      </c>
      <c r="H10" s="296">
        <f t="shared" si="0"/>
        <v>0</v>
      </c>
      <c r="J10" s="108" t="s">
        <v>55</v>
      </c>
      <c r="K10" s="41"/>
    </row>
    <row r="11" spans="1:19" x14ac:dyDescent="0.3">
      <c r="A11" s="342" t="s">
        <v>56</v>
      </c>
      <c r="B11" s="343"/>
      <c r="C11" s="344"/>
      <c r="D11" s="27" t="s">
        <v>57</v>
      </c>
      <c r="E11" s="86">
        <v>3200</v>
      </c>
      <c r="F11" s="87">
        <v>3200</v>
      </c>
      <c r="G11" s="263">
        <v>0</v>
      </c>
      <c r="H11" s="297">
        <f t="shared" si="0"/>
        <v>0</v>
      </c>
      <c r="K11" s="41"/>
      <c r="L11" s="282"/>
      <c r="M11" s="41"/>
      <c r="N11" s="41"/>
      <c r="O11" s="41"/>
    </row>
    <row r="12" spans="1:19" x14ac:dyDescent="0.3">
      <c r="A12" s="336">
        <v>3</v>
      </c>
      <c r="B12" s="337"/>
      <c r="C12" s="338"/>
      <c r="D12" s="19" t="s">
        <v>7</v>
      </c>
      <c r="E12" s="39">
        <v>3200</v>
      </c>
      <c r="F12" s="40">
        <v>3200</v>
      </c>
      <c r="G12" s="197">
        <v>0</v>
      </c>
      <c r="H12" s="240">
        <f t="shared" si="0"/>
        <v>0</v>
      </c>
      <c r="K12" s="41"/>
      <c r="L12" s="41"/>
      <c r="M12" s="41"/>
      <c r="N12" s="41"/>
      <c r="O12" s="41"/>
    </row>
    <row r="13" spans="1:19" x14ac:dyDescent="0.3">
      <c r="A13" s="336">
        <v>32</v>
      </c>
      <c r="B13" s="337"/>
      <c r="C13" s="338"/>
      <c r="D13" s="19" t="s">
        <v>17</v>
      </c>
      <c r="E13" s="39">
        <v>3200</v>
      </c>
      <c r="F13" s="40">
        <v>3200</v>
      </c>
      <c r="G13" s="197">
        <v>0</v>
      </c>
      <c r="H13" s="240">
        <f t="shared" si="0"/>
        <v>0</v>
      </c>
      <c r="K13" s="41"/>
      <c r="L13" s="165"/>
      <c r="M13" s="41"/>
      <c r="N13" s="41"/>
      <c r="O13" s="41"/>
    </row>
    <row r="14" spans="1:19" ht="14.4" customHeight="1" x14ac:dyDescent="0.3">
      <c r="A14" s="345" t="s">
        <v>58</v>
      </c>
      <c r="B14" s="346"/>
      <c r="C14" s="347"/>
      <c r="D14" s="69" t="s">
        <v>59</v>
      </c>
      <c r="E14" s="70">
        <f>E15</f>
        <v>930</v>
      </c>
      <c r="F14" s="70">
        <f>F15</f>
        <v>930</v>
      </c>
      <c r="G14" s="175">
        <v>929.06</v>
      </c>
      <c r="H14" s="296">
        <f t="shared" si="0"/>
        <v>99.898924731182788</v>
      </c>
      <c r="J14" s="109" t="s">
        <v>55</v>
      </c>
      <c r="K14" s="41"/>
      <c r="L14" s="41"/>
      <c r="M14" s="41"/>
      <c r="N14" s="41"/>
      <c r="O14" s="41"/>
    </row>
    <row r="15" spans="1:19" ht="14.4" customHeight="1" x14ac:dyDescent="0.3">
      <c r="A15" s="342" t="s">
        <v>56</v>
      </c>
      <c r="B15" s="343"/>
      <c r="C15" s="344"/>
      <c r="D15" s="27" t="s">
        <v>57</v>
      </c>
      <c r="E15" s="86">
        <v>930</v>
      </c>
      <c r="F15" s="87">
        <v>930</v>
      </c>
      <c r="G15" s="263">
        <v>929.06</v>
      </c>
      <c r="H15" s="297">
        <f t="shared" si="0"/>
        <v>99.898924731182788</v>
      </c>
      <c r="K15" s="41"/>
      <c r="L15" s="165"/>
      <c r="M15" s="41"/>
      <c r="N15" s="41"/>
      <c r="O15" s="41"/>
    </row>
    <row r="16" spans="1:19" x14ac:dyDescent="0.3">
      <c r="A16" s="336">
        <v>3</v>
      </c>
      <c r="B16" s="337"/>
      <c r="C16" s="338"/>
      <c r="D16" s="19" t="s">
        <v>7</v>
      </c>
      <c r="E16" s="39">
        <v>930</v>
      </c>
      <c r="F16" s="40">
        <v>930</v>
      </c>
      <c r="G16" s="197">
        <v>929.06</v>
      </c>
      <c r="H16" s="240">
        <f t="shared" si="0"/>
        <v>99.898924731182788</v>
      </c>
      <c r="K16" s="41"/>
      <c r="L16" s="41"/>
      <c r="M16" s="41"/>
      <c r="N16" s="41"/>
      <c r="O16" s="41"/>
      <c r="P16" s="41"/>
      <c r="Q16" s="41"/>
      <c r="R16" s="41"/>
      <c r="S16" s="41"/>
    </row>
    <row r="17" spans="1:15" x14ac:dyDescent="0.3">
      <c r="A17" s="336">
        <v>38</v>
      </c>
      <c r="B17" s="337"/>
      <c r="C17" s="338"/>
      <c r="D17" s="19" t="s">
        <v>60</v>
      </c>
      <c r="E17" s="39">
        <v>930</v>
      </c>
      <c r="F17" s="40">
        <v>930</v>
      </c>
      <c r="G17" s="197">
        <v>929.06</v>
      </c>
      <c r="H17" s="240">
        <f t="shared" si="0"/>
        <v>99.898924731182788</v>
      </c>
      <c r="K17" s="41"/>
      <c r="L17" s="41"/>
      <c r="M17" s="41"/>
      <c r="N17" s="41"/>
      <c r="O17" s="41"/>
    </row>
    <row r="18" spans="1:15" x14ac:dyDescent="0.3">
      <c r="A18" s="336">
        <v>381</v>
      </c>
      <c r="B18" s="337"/>
      <c r="C18" s="338"/>
      <c r="D18" s="19" t="s">
        <v>492</v>
      </c>
      <c r="E18" s="39"/>
      <c r="F18" s="40"/>
      <c r="G18" s="197">
        <v>929.06</v>
      </c>
      <c r="H18" s="240" t="s">
        <v>396</v>
      </c>
      <c r="K18" s="41"/>
      <c r="L18" s="41"/>
      <c r="M18" s="41"/>
      <c r="N18" s="41"/>
      <c r="O18" s="41"/>
    </row>
    <row r="19" spans="1:15" x14ac:dyDescent="0.3">
      <c r="A19" s="336">
        <v>3811</v>
      </c>
      <c r="B19" s="337"/>
      <c r="C19" s="338"/>
      <c r="D19" s="19" t="s">
        <v>466</v>
      </c>
      <c r="E19" s="39"/>
      <c r="F19" s="40"/>
      <c r="G19" s="197">
        <v>929.06</v>
      </c>
      <c r="H19" s="240" t="s">
        <v>396</v>
      </c>
      <c r="K19" s="41"/>
      <c r="L19" s="41"/>
      <c r="M19" s="41"/>
      <c r="N19" s="41"/>
      <c r="O19" s="41"/>
    </row>
    <row r="20" spans="1:15" ht="14.4" customHeight="1" x14ac:dyDescent="0.3">
      <c r="A20" s="354" t="s">
        <v>61</v>
      </c>
      <c r="B20" s="355"/>
      <c r="C20" s="356"/>
      <c r="D20" s="65" t="s">
        <v>62</v>
      </c>
      <c r="E20" s="66">
        <f>E21</f>
        <v>56130</v>
      </c>
      <c r="F20" s="66">
        <f>F21</f>
        <v>54330</v>
      </c>
      <c r="G20" s="148">
        <f>G21</f>
        <v>50129.96</v>
      </c>
      <c r="H20" s="157">
        <f t="shared" si="0"/>
        <v>92.26939076016933</v>
      </c>
      <c r="K20" s="41"/>
      <c r="L20" s="41"/>
      <c r="M20" s="41"/>
      <c r="N20" s="41"/>
      <c r="O20" s="41"/>
    </row>
    <row r="21" spans="1:15" ht="26.4" x14ac:dyDescent="0.3">
      <c r="A21" s="360" t="s">
        <v>63</v>
      </c>
      <c r="B21" s="361"/>
      <c r="C21" s="362"/>
      <c r="D21" s="67" t="s">
        <v>64</v>
      </c>
      <c r="E21" s="68">
        <f>E22+E30+E36+E40+E46</f>
        <v>56130</v>
      </c>
      <c r="F21" s="68">
        <f>F22+F30+F36+F40+F46</f>
        <v>54330</v>
      </c>
      <c r="G21" s="262">
        <f>G22+G30+G36+G40+G46</f>
        <v>50129.96</v>
      </c>
      <c r="H21" s="295">
        <f t="shared" si="0"/>
        <v>92.26939076016933</v>
      </c>
      <c r="K21" s="41"/>
      <c r="L21" s="41"/>
      <c r="M21" s="41"/>
      <c r="N21" s="41"/>
      <c r="O21" s="41"/>
    </row>
    <row r="22" spans="1:15" x14ac:dyDescent="0.3">
      <c r="A22" s="363" t="s">
        <v>65</v>
      </c>
      <c r="B22" s="364"/>
      <c r="C22" s="365"/>
      <c r="D22" s="69" t="s">
        <v>66</v>
      </c>
      <c r="E22" s="70">
        <v>45500</v>
      </c>
      <c r="F22" s="70">
        <f>F23</f>
        <v>45500</v>
      </c>
      <c r="G22" s="175">
        <v>45286.14</v>
      </c>
      <c r="H22" s="296">
        <f t="shared" si="0"/>
        <v>99.52997802197801</v>
      </c>
      <c r="J22" s="109" t="s">
        <v>55</v>
      </c>
      <c r="K22" s="41"/>
      <c r="L22" s="41"/>
      <c r="M22" s="41"/>
      <c r="N22" s="41"/>
      <c r="O22" s="41"/>
    </row>
    <row r="23" spans="1:15" x14ac:dyDescent="0.3">
      <c r="A23" s="342" t="s">
        <v>56</v>
      </c>
      <c r="B23" s="343"/>
      <c r="C23" s="344"/>
      <c r="D23" s="27" t="s">
        <v>57</v>
      </c>
      <c r="E23" s="86">
        <v>45500</v>
      </c>
      <c r="F23" s="87">
        <v>45500</v>
      </c>
      <c r="G23" s="263">
        <v>45286.14</v>
      </c>
      <c r="H23" s="297">
        <f t="shared" si="0"/>
        <v>99.52997802197801</v>
      </c>
      <c r="I23" s="114"/>
      <c r="K23" s="41"/>
      <c r="L23" s="41"/>
      <c r="M23" s="41"/>
      <c r="N23" s="41"/>
      <c r="O23" s="41"/>
    </row>
    <row r="24" spans="1:15" x14ac:dyDescent="0.3">
      <c r="A24" s="336">
        <v>3</v>
      </c>
      <c r="B24" s="337"/>
      <c r="C24" s="338"/>
      <c r="D24" s="19" t="s">
        <v>7</v>
      </c>
      <c r="E24" s="39">
        <v>45500</v>
      </c>
      <c r="F24" s="40">
        <v>45500</v>
      </c>
      <c r="G24" s="197">
        <f>G25</f>
        <v>45286.14</v>
      </c>
      <c r="H24" s="240">
        <f t="shared" si="0"/>
        <v>99.52997802197801</v>
      </c>
      <c r="K24" s="41"/>
      <c r="L24" s="41"/>
      <c r="M24" s="41"/>
      <c r="N24" s="41"/>
      <c r="O24" s="41"/>
    </row>
    <row r="25" spans="1:15" x14ac:dyDescent="0.3">
      <c r="A25" s="336">
        <v>31</v>
      </c>
      <c r="B25" s="337"/>
      <c r="C25" s="338"/>
      <c r="D25" s="19" t="s">
        <v>67</v>
      </c>
      <c r="E25" s="39">
        <v>45500</v>
      </c>
      <c r="F25" s="40">
        <v>45500</v>
      </c>
      <c r="G25" s="197">
        <f>G26+G28</f>
        <v>45286.14</v>
      </c>
      <c r="H25" s="240">
        <f t="shared" si="0"/>
        <v>99.52997802197801</v>
      </c>
      <c r="K25" s="41"/>
      <c r="L25" s="41"/>
    </row>
    <row r="26" spans="1:15" x14ac:dyDescent="0.3">
      <c r="A26" s="336">
        <v>311</v>
      </c>
      <c r="B26" s="337"/>
      <c r="C26" s="338"/>
      <c r="D26" s="19" t="s">
        <v>428</v>
      </c>
      <c r="E26" s="39"/>
      <c r="F26" s="40"/>
      <c r="G26" s="197">
        <v>38872.26</v>
      </c>
      <c r="H26" s="240" t="s">
        <v>396</v>
      </c>
      <c r="K26" s="41"/>
      <c r="L26" s="41"/>
    </row>
    <row r="27" spans="1:15" x14ac:dyDescent="0.3">
      <c r="A27" s="336">
        <v>3111</v>
      </c>
      <c r="B27" s="337"/>
      <c r="C27" s="338"/>
      <c r="D27" s="19" t="s">
        <v>429</v>
      </c>
      <c r="E27" s="39"/>
      <c r="F27" s="40"/>
      <c r="G27" s="197">
        <v>38872.26</v>
      </c>
      <c r="H27" s="240" t="s">
        <v>396</v>
      </c>
      <c r="K27" s="41"/>
      <c r="L27" s="41"/>
    </row>
    <row r="28" spans="1:15" x14ac:dyDescent="0.3">
      <c r="A28" s="271">
        <v>313</v>
      </c>
      <c r="B28" s="272"/>
      <c r="C28" s="19"/>
      <c r="D28" s="19" t="s">
        <v>431</v>
      </c>
      <c r="E28" s="39"/>
      <c r="F28" s="40"/>
      <c r="G28" s="197">
        <v>6413.88</v>
      </c>
      <c r="H28" s="240" t="s">
        <v>396</v>
      </c>
      <c r="K28" s="41"/>
      <c r="L28" s="41"/>
    </row>
    <row r="29" spans="1:15" ht="26.4" x14ac:dyDescent="0.3">
      <c r="A29" s="271">
        <v>3132</v>
      </c>
      <c r="B29" s="272"/>
      <c r="C29" s="19"/>
      <c r="D29" s="19" t="s">
        <v>432</v>
      </c>
      <c r="E29" s="39"/>
      <c r="F29" s="40"/>
      <c r="G29" s="197">
        <v>6413.88</v>
      </c>
      <c r="H29" s="240" t="s">
        <v>396</v>
      </c>
      <c r="K29" s="41"/>
      <c r="L29" s="41"/>
    </row>
    <row r="30" spans="1:15" x14ac:dyDescent="0.3">
      <c r="A30" s="345" t="s">
        <v>68</v>
      </c>
      <c r="B30" s="346"/>
      <c r="C30" s="347"/>
      <c r="D30" s="72" t="s">
        <v>69</v>
      </c>
      <c r="E30" s="70">
        <v>5800</v>
      </c>
      <c r="F30" s="71">
        <f>F31</f>
        <v>4000</v>
      </c>
      <c r="G30" s="179">
        <v>3646.03</v>
      </c>
      <c r="H30" s="298">
        <f t="shared" si="0"/>
        <v>91.150750000000002</v>
      </c>
      <c r="J30" s="109" t="s">
        <v>270</v>
      </c>
      <c r="K30" s="41"/>
      <c r="L30" s="41"/>
      <c r="M30" s="41"/>
      <c r="N30" s="41"/>
      <c r="O30" s="41"/>
    </row>
    <row r="31" spans="1:15" x14ac:dyDescent="0.3">
      <c r="A31" s="342" t="s">
        <v>56</v>
      </c>
      <c r="B31" s="343"/>
      <c r="C31" s="344"/>
      <c r="D31" s="27" t="s">
        <v>57</v>
      </c>
      <c r="E31" s="86">
        <v>5800</v>
      </c>
      <c r="F31" s="87">
        <v>4000</v>
      </c>
      <c r="G31" s="263">
        <v>3646.03</v>
      </c>
      <c r="H31" s="297">
        <f t="shared" si="0"/>
        <v>91.150750000000002</v>
      </c>
      <c r="K31" s="41"/>
      <c r="L31" s="41"/>
    </row>
    <row r="32" spans="1:15" x14ac:dyDescent="0.3">
      <c r="A32" s="336">
        <v>3</v>
      </c>
      <c r="B32" s="337"/>
      <c r="C32" s="338"/>
      <c r="D32" s="19" t="s">
        <v>7</v>
      </c>
      <c r="E32" s="39">
        <v>5800</v>
      </c>
      <c r="F32" s="40">
        <v>4000</v>
      </c>
      <c r="G32" s="197">
        <v>3646.03</v>
      </c>
      <c r="H32" s="240">
        <f t="shared" si="0"/>
        <v>91.150750000000002</v>
      </c>
      <c r="K32" s="41"/>
      <c r="L32" s="41"/>
      <c r="M32" s="41"/>
      <c r="N32" s="41"/>
      <c r="O32" s="41"/>
    </row>
    <row r="33" spans="1:15" x14ac:dyDescent="0.3">
      <c r="A33" s="336">
        <v>32</v>
      </c>
      <c r="B33" s="337"/>
      <c r="C33" s="338"/>
      <c r="D33" s="19" t="s">
        <v>17</v>
      </c>
      <c r="E33" s="39">
        <v>5800</v>
      </c>
      <c r="F33" s="40">
        <v>4000</v>
      </c>
      <c r="G33" s="197">
        <v>3646.03</v>
      </c>
      <c r="H33" s="240">
        <f t="shared" si="0"/>
        <v>91.150750000000002</v>
      </c>
      <c r="K33" s="41"/>
      <c r="L33" s="41"/>
      <c r="M33" s="41"/>
      <c r="N33" s="41"/>
      <c r="O33" s="41"/>
    </row>
    <row r="34" spans="1:15" ht="26.4" x14ac:dyDescent="0.3">
      <c r="A34" s="336">
        <v>329</v>
      </c>
      <c r="B34" s="337"/>
      <c r="C34" s="338"/>
      <c r="D34" s="19" t="s">
        <v>449</v>
      </c>
      <c r="E34" s="39"/>
      <c r="F34" s="40"/>
      <c r="G34" s="197">
        <v>3646.03</v>
      </c>
      <c r="H34" s="240" t="s">
        <v>396</v>
      </c>
      <c r="K34" s="41"/>
      <c r="L34" s="41"/>
      <c r="M34" s="41"/>
      <c r="N34" s="41"/>
      <c r="O34" s="41"/>
    </row>
    <row r="35" spans="1:15" x14ac:dyDescent="0.3">
      <c r="A35" s="336">
        <v>3293</v>
      </c>
      <c r="B35" s="337"/>
      <c r="C35" s="338"/>
      <c r="D35" s="19" t="s">
        <v>69</v>
      </c>
      <c r="E35" s="39"/>
      <c r="F35" s="40"/>
      <c r="G35" s="197">
        <v>3646.03</v>
      </c>
      <c r="H35" s="240" t="s">
        <v>396</v>
      </c>
      <c r="K35" s="41"/>
      <c r="L35" s="41"/>
      <c r="M35" s="41"/>
      <c r="N35" s="41"/>
      <c r="O35" s="41"/>
    </row>
    <row r="36" spans="1:15" x14ac:dyDescent="0.3">
      <c r="A36" s="345" t="s">
        <v>70</v>
      </c>
      <c r="B36" s="346"/>
      <c r="C36" s="347"/>
      <c r="D36" s="69" t="s">
        <v>71</v>
      </c>
      <c r="E36" s="70">
        <v>1330</v>
      </c>
      <c r="F36" s="71">
        <f>F37</f>
        <v>1330</v>
      </c>
      <c r="G36" s="179">
        <v>0</v>
      </c>
      <c r="H36" s="298">
        <f t="shared" si="0"/>
        <v>0</v>
      </c>
      <c r="I36" s="114"/>
      <c r="J36" s="109" t="s">
        <v>270</v>
      </c>
      <c r="K36" s="41"/>
      <c r="L36" s="41"/>
      <c r="M36" s="41"/>
      <c r="N36" s="41"/>
      <c r="O36" s="41"/>
    </row>
    <row r="37" spans="1:15" x14ac:dyDescent="0.3">
      <c r="A37" s="342" t="s">
        <v>56</v>
      </c>
      <c r="B37" s="343"/>
      <c r="C37" s="344"/>
      <c r="D37" s="27" t="s">
        <v>57</v>
      </c>
      <c r="E37" s="86">
        <v>1330</v>
      </c>
      <c r="F37" s="87">
        <v>1330</v>
      </c>
      <c r="G37" s="263">
        <v>0</v>
      </c>
      <c r="H37" s="297">
        <f t="shared" si="0"/>
        <v>0</v>
      </c>
      <c r="K37" s="41"/>
      <c r="L37" s="41"/>
      <c r="M37" s="41"/>
      <c r="N37" s="41"/>
      <c r="O37" s="41"/>
    </row>
    <row r="38" spans="1:15" x14ac:dyDescent="0.3">
      <c r="A38" s="336">
        <v>3</v>
      </c>
      <c r="B38" s="337"/>
      <c r="C38" s="338"/>
      <c r="D38" s="19" t="s">
        <v>7</v>
      </c>
      <c r="E38" s="39">
        <v>1330</v>
      </c>
      <c r="F38" s="40">
        <v>1330</v>
      </c>
      <c r="G38" s="197">
        <v>0</v>
      </c>
      <c r="H38" s="240">
        <f t="shared" si="0"/>
        <v>0</v>
      </c>
      <c r="K38" s="41"/>
      <c r="L38" s="41"/>
      <c r="M38" s="41"/>
      <c r="N38" s="41"/>
      <c r="O38" s="41"/>
    </row>
    <row r="39" spans="1:15" x14ac:dyDescent="0.3">
      <c r="A39" s="336">
        <v>32</v>
      </c>
      <c r="B39" s="337"/>
      <c r="C39" s="338"/>
      <c r="D39" s="19" t="s">
        <v>17</v>
      </c>
      <c r="E39" s="39">
        <v>1330</v>
      </c>
      <c r="F39" s="40">
        <v>1330</v>
      </c>
      <c r="G39" s="197">
        <v>0</v>
      </c>
      <c r="H39" s="240">
        <f t="shared" si="0"/>
        <v>0</v>
      </c>
    </row>
    <row r="40" spans="1:15" x14ac:dyDescent="0.3">
      <c r="A40" s="339" t="s">
        <v>72</v>
      </c>
      <c r="B40" s="340"/>
      <c r="C40" s="341"/>
      <c r="D40" s="73" t="s">
        <v>73</v>
      </c>
      <c r="E40" s="70">
        <v>500</v>
      </c>
      <c r="F40" s="70">
        <f>F41</f>
        <v>500</v>
      </c>
      <c r="G40" s="175">
        <v>268.22000000000003</v>
      </c>
      <c r="H40" s="296">
        <f t="shared" si="0"/>
        <v>53.644000000000005</v>
      </c>
      <c r="I40" s="114"/>
      <c r="J40" s="109" t="s">
        <v>270</v>
      </c>
      <c r="L40" s="283"/>
    </row>
    <row r="41" spans="1:15" x14ac:dyDescent="0.3">
      <c r="A41" s="342" t="s">
        <v>56</v>
      </c>
      <c r="B41" s="343"/>
      <c r="C41" s="344"/>
      <c r="D41" s="27" t="s">
        <v>57</v>
      </c>
      <c r="E41" s="86">
        <v>500</v>
      </c>
      <c r="F41" s="87">
        <v>500</v>
      </c>
      <c r="G41" s="263">
        <v>268.22000000000003</v>
      </c>
      <c r="H41" s="297">
        <f t="shared" si="0"/>
        <v>53.644000000000005</v>
      </c>
    </row>
    <row r="42" spans="1:15" x14ac:dyDescent="0.3">
      <c r="A42" s="336">
        <v>3</v>
      </c>
      <c r="B42" s="337"/>
      <c r="C42" s="338"/>
      <c r="D42" s="19" t="s">
        <v>7</v>
      </c>
      <c r="E42" s="39">
        <v>500</v>
      </c>
      <c r="F42" s="40">
        <v>500</v>
      </c>
      <c r="G42" s="197">
        <v>268.22000000000003</v>
      </c>
      <c r="H42" s="240">
        <f t="shared" si="0"/>
        <v>53.644000000000005</v>
      </c>
    </row>
    <row r="43" spans="1:15" x14ac:dyDescent="0.3">
      <c r="A43" s="336">
        <v>32</v>
      </c>
      <c r="B43" s="337"/>
      <c r="C43" s="338"/>
      <c r="D43" s="19" t="s">
        <v>74</v>
      </c>
      <c r="E43" s="39">
        <v>500</v>
      </c>
      <c r="F43" s="40">
        <v>500</v>
      </c>
      <c r="G43" s="197">
        <v>268.22000000000003</v>
      </c>
      <c r="H43" s="240">
        <f t="shared" si="0"/>
        <v>53.644000000000005</v>
      </c>
    </row>
    <row r="44" spans="1:15" x14ac:dyDescent="0.3">
      <c r="A44" s="336">
        <v>321</v>
      </c>
      <c r="B44" s="337"/>
      <c r="C44" s="338"/>
      <c r="D44" s="19" t="s">
        <v>433</v>
      </c>
      <c r="E44" s="39"/>
      <c r="F44" s="40"/>
      <c r="G44" s="197">
        <v>268.22000000000003</v>
      </c>
      <c r="H44" s="240" t="s">
        <v>396</v>
      </c>
    </row>
    <row r="45" spans="1:15" x14ac:dyDescent="0.3">
      <c r="A45" s="336">
        <v>3211</v>
      </c>
      <c r="B45" s="337"/>
      <c r="C45" s="338"/>
      <c r="D45" s="19" t="s">
        <v>73</v>
      </c>
      <c r="E45" s="39"/>
      <c r="F45" s="40"/>
      <c r="G45" s="197">
        <v>268.22000000000003</v>
      </c>
      <c r="H45" s="240" t="s">
        <v>396</v>
      </c>
    </row>
    <row r="46" spans="1:15" ht="27" x14ac:dyDescent="0.3">
      <c r="A46" s="339" t="s">
        <v>75</v>
      </c>
      <c r="B46" s="340"/>
      <c r="C46" s="341"/>
      <c r="D46" s="74" t="s">
        <v>76</v>
      </c>
      <c r="E46" s="70">
        <v>3000</v>
      </c>
      <c r="F46" s="70">
        <f>F47</f>
        <v>3000</v>
      </c>
      <c r="G46" s="175">
        <v>929.57</v>
      </c>
      <c r="H46" s="296">
        <f t="shared" si="0"/>
        <v>30.985666666666667</v>
      </c>
      <c r="I46" s="114"/>
      <c r="J46" s="109" t="s">
        <v>55</v>
      </c>
    </row>
    <row r="47" spans="1:15" x14ac:dyDescent="0.3">
      <c r="A47" s="342" t="s">
        <v>56</v>
      </c>
      <c r="B47" s="343"/>
      <c r="C47" s="344"/>
      <c r="D47" s="27" t="s">
        <v>57</v>
      </c>
      <c r="E47" s="86">
        <v>3000</v>
      </c>
      <c r="F47" s="87">
        <v>3000</v>
      </c>
      <c r="G47" s="263">
        <v>929.57</v>
      </c>
      <c r="H47" s="297">
        <f t="shared" si="0"/>
        <v>30.985666666666667</v>
      </c>
    </row>
    <row r="48" spans="1:15" x14ac:dyDescent="0.3">
      <c r="A48" s="336">
        <v>3</v>
      </c>
      <c r="B48" s="337"/>
      <c r="C48" s="338"/>
      <c r="D48" s="19" t="s">
        <v>77</v>
      </c>
      <c r="E48" s="39">
        <v>3000</v>
      </c>
      <c r="F48" s="40">
        <v>3000</v>
      </c>
      <c r="G48" s="197">
        <v>929.57</v>
      </c>
      <c r="H48" s="240">
        <f t="shared" si="0"/>
        <v>30.985666666666667</v>
      </c>
    </row>
    <row r="49" spans="1:15" x14ac:dyDescent="0.3">
      <c r="A49" s="336">
        <v>32</v>
      </c>
      <c r="B49" s="337"/>
      <c r="C49" s="338"/>
      <c r="D49" s="19" t="s">
        <v>74</v>
      </c>
      <c r="E49" s="39">
        <v>3000</v>
      </c>
      <c r="F49" s="40">
        <v>3000</v>
      </c>
      <c r="G49" s="197">
        <v>929.57</v>
      </c>
      <c r="H49" s="240">
        <f t="shared" si="0"/>
        <v>30.985666666666667</v>
      </c>
    </row>
    <row r="50" spans="1:15" x14ac:dyDescent="0.3">
      <c r="A50" s="336">
        <v>323</v>
      </c>
      <c r="B50" s="337"/>
      <c r="C50" s="338"/>
      <c r="D50" s="19" t="s">
        <v>109</v>
      </c>
      <c r="E50" s="39"/>
      <c r="F50" s="40"/>
      <c r="G50" s="197">
        <v>929.57</v>
      </c>
      <c r="H50" s="240" t="s">
        <v>396</v>
      </c>
    </row>
    <row r="51" spans="1:15" ht="26.4" x14ac:dyDescent="0.3">
      <c r="A51" s="336">
        <v>3232</v>
      </c>
      <c r="B51" s="337"/>
      <c r="C51" s="338"/>
      <c r="D51" s="19" t="s">
        <v>495</v>
      </c>
      <c r="E51" s="39"/>
      <c r="F51" s="40"/>
      <c r="G51" s="197">
        <v>929.57</v>
      </c>
      <c r="H51" s="240" t="s">
        <v>396</v>
      </c>
    </row>
    <row r="52" spans="1:15" x14ac:dyDescent="0.3">
      <c r="A52" s="354" t="s">
        <v>78</v>
      </c>
      <c r="B52" s="355"/>
      <c r="C52" s="356"/>
      <c r="D52" s="65" t="s">
        <v>48</v>
      </c>
      <c r="E52" s="66">
        <f>E53+E87+E125+E204+E269+E289+E300+E348+E379+E408+E549</f>
        <v>1824237</v>
      </c>
      <c r="F52" s="66">
        <f>F53+F87+F125+F204+F269+F289+F300+F348+F379+F408+F549</f>
        <v>1114836.75</v>
      </c>
      <c r="G52" s="148">
        <f>G53+G87+G125+G204+G269+G289+G300+G348+G379+G408+G549</f>
        <v>1001585.5900000001</v>
      </c>
      <c r="H52" s="157">
        <f t="shared" si="0"/>
        <v>89.841457953373009</v>
      </c>
    </row>
    <row r="53" spans="1:15" ht="26.4" x14ac:dyDescent="0.3">
      <c r="A53" s="357" t="s">
        <v>79</v>
      </c>
      <c r="B53" s="358"/>
      <c r="C53" s="359"/>
      <c r="D53" s="67" t="s">
        <v>80</v>
      </c>
      <c r="E53" s="68">
        <f>E54+E68+E72</f>
        <v>181000</v>
      </c>
      <c r="F53" s="68">
        <f>F54+F68+F72</f>
        <v>176700</v>
      </c>
      <c r="G53" s="262">
        <f>G54+G68+G72</f>
        <v>174104.56</v>
      </c>
      <c r="H53" s="295">
        <f t="shared" si="0"/>
        <v>98.531160158460665</v>
      </c>
    </row>
    <row r="54" spans="1:15" x14ac:dyDescent="0.3">
      <c r="A54" s="345" t="s">
        <v>81</v>
      </c>
      <c r="B54" s="346"/>
      <c r="C54" s="347"/>
      <c r="D54" s="69" t="s">
        <v>82</v>
      </c>
      <c r="E54" s="70">
        <f>E55</f>
        <v>63500</v>
      </c>
      <c r="F54" s="70">
        <f>F55</f>
        <v>68100</v>
      </c>
      <c r="G54" s="175">
        <v>67800.490000000005</v>
      </c>
      <c r="H54" s="296">
        <f t="shared" si="0"/>
        <v>99.560190895741556</v>
      </c>
      <c r="I54" s="114"/>
      <c r="J54" s="109" t="s">
        <v>270</v>
      </c>
    </row>
    <row r="55" spans="1:15" x14ac:dyDescent="0.3">
      <c r="A55" s="342" t="s">
        <v>56</v>
      </c>
      <c r="B55" s="343"/>
      <c r="C55" s="344"/>
      <c r="D55" s="27" t="s">
        <v>57</v>
      </c>
      <c r="E55" s="88">
        <f>E56</f>
        <v>63500</v>
      </c>
      <c r="F55" s="87">
        <v>68100</v>
      </c>
      <c r="G55" s="263">
        <v>67800.490000000005</v>
      </c>
      <c r="H55" s="297">
        <f t="shared" si="0"/>
        <v>99.560190895741556</v>
      </c>
      <c r="K55" s="41"/>
      <c r="L55" s="41"/>
      <c r="M55" s="41"/>
      <c r="N55" s="41"/>
      <c r="O55" s="41"/>
    </row>
    <row r="56" spans="1:15" x14ac:dyDescent="0.3">
      <c r="A56" s="336">
        <v>3</v>
      </c>
      <c r="B56" s="337"/>
      <c r="C56" s="338"/>
      <c r="D56" s="43" t="s">
        <v>77</v>
      </c>
      <c r="E56" s="42">
        <f>E57+E64</f>
        <v>63500</v>
      </c>
      <c r="F56" s="40">
        <f>F57+F64</f>
        <v>68100</v>
      </c>
      <c r="G56" s="197">
        <f>G57+G64</f>
        <v>67800.489999999991</v>
      </c>
      <c r="H56" s="240">
        <f t="shared" si="0"/>
        <v>99.560190895741542</v>
      </c>
      <c r="J56" s="109" t="s">
        <v>512</v>
      </c>
      <c r="K56" s="41"/>
      <c r="L56" s="41"/>
      <c r="M56" s="41"/>
      <c r="N56" s="41"/>
      <c r="O56" s="41"/>
    </row>
    <row r="57" spans="1:15" x14ac:dyDescent="0.3">
      <c r="A57" s="336">
        <v>31</v>
      </c>
      <c r="B57" s="337"/>
      <c r="C57" s="338"/>
      <c r="D57" s="19" t="s">
        <v>67</v>
      </c>
      <c r="E57" s="42">
        <v>60000</v>
      </c>
      <c r="F57" s="40">
        <v>63000</v>
      </c>
      <c r="G57" s="197">
        <f>G58+G60+G62</f>
        <v>64445.95</v>
      </c>
      <c r="H57" s="240">
        <f t="shared" si="0"/>
        <v>102.29515873015873</v>
      </c>
      <c r="K57" s="41"/>
      <c r="L57" s="41"/>
      <c r="M57" s="41"/>
      <c r="N57" s="41"/>
      <c r="O57" s="41"/>
    </row>
    <row r="58" spans="1:15" x14ac:dyDescent="0.3">
      <c r="A58" s="336">
        <v>311</v>
      </c>
      <c r="B58" s="337"/>
      <c r="C58" s="338"/>
      <c r="D58" s="19" t="s">
        <v>428</v>
      </c>
      <c r="E58" s="42"/>
      <c r="F58" s="40"/>
      <c r="G58" s="197">
        <v>53773.39</v>
      </c>
      <c r="H58" s="240" t="s">
        <v>396</v>
      </c>
      <c r="L58" s="41"/>
      <c r="M58" s="41"/>
      <c r="N58" s="41"/>
      <c r="O58" s="41"/>
    </row>
    <row r="59" spans="1:15" x14ac:dyDescent="0.3">
      <c r="A59" s="336">
        <v>3111</v>
      </c>
      <c r="B59" s="337"/>
      <c r="C59" s="338"/>
      <c r="D59" s="19" t="s">
        <v>429</v>
      </c>
      <c r="E59" s="42"/>
      <c r="F59" s="40"/>
      <c r="G59" s="197">
        <v>53773.39</v>
      </c>
      <c r="H59" s="240" t="s">
        <v>396</v>
      </c>
      <c r="K59" s="41"/>
      <c r="L59" s="41"/>
      <c r="M59" s="41"/>
      <c r="N59" s="41"/>
      <c r="O59" s="41"/>
    </row>
    <row r="60" spans="1:15" x14ac:dyDescent="0.3">
      <c r="A60" s="271">
        <v>312</v>
      </c>
      <c r="B60" s="272"/>
      <c r="C60" s="19"/>
      <c r="D60" s="19" t="s">
        <v>490</v>
      </c>
      <c r="E60" s="42"/>
      <c r="F60" s="40"/>
      <c r="G60" s="197">
        <v>1800</v>
      </c>
      <c r="H60" s="240" t="s">
        <v>396</v>
      </c>
      <c r="K60" s="41"/>
      <c r="L60" s="41"/>
      <c r="M60" s="41"/>
      <c r="N60" s="41"/>
      <c r="O60" s="41"/>
    </row>
    <row r="61" spans="1:15" x14ac:dyDescent="0.3">
      <c r="A61" s="271">
        <v>3121</v>
      </c>
      <c r="B61" s="272"/>
      <c r="C61" s="19"/>
      <c r="D61" s="19" t="s">
        <v>490</v>
      </c>
      <c r="E61" s="42"/>
      <c r="F61" s="40"/>
      <c r="G61" s="197">
        <v>1800</v>
      </c>
      <c r="H61" s="240" t="s">
        <v>396</v>
      </c>
      <c r="K61" s="41"/>
      <c r="L61" s="41"/>
      <c r="M61" s="41"/>
      <c r="N61" s="41"/>
      <c r="O61" s="41"/>
    </row>
    <row r="62" spans="1:15" x14ac:dyDescent="0.3">
      <c r="A62" s="271">
        <v>313</v>
      </c>
      <c r="B62" s="272"/>
      <c r="C62" s="19"/>
      <c r="D62" s="19" t="s">
        <v>431</v>
      </c>
      <c r="E62" s="42"/>
      <c r="F62" s="40"/>
      <c r="G62" s="197">
        <v>8872.56</v>
      </c>
      <c r="H62" s="240" t="s">
        <v>396</v>
      </c>
      <c r="K62" s="282"/>
      <c r="L62" s="41"/>
      <c r="M62" s="41"/>
      <c r="N62" s="41"/>
      <c r="O62" s="41"/>
    </row>
    <row r="63" spans="1:15" ht="26.4" x14ac:dyDescent="0.3">
      <c r="A63" s="271">
        <v>3132</v>
      </c>
      <c r="B63" s="272"/>
      <c r="C63" s="19"/>
      <c r="D63" s="19" t="s">
        <v>432</v>
      </c>
      <c r="E63" s="42"/>
      <c r="F63" s="40"/>
      <c r="G63" s="197">
        <v>8872.56</v>
      </c>
      <c r="H63" s="240" t="s">
        <v>396</v>
      </c>
      <c r="K63" s="165"/>
      <c r="L63" s="41"/>
      <c r="M63" s="41"/>
      <c r="N63" s="41"/>
      <c r="O63" s="41"/>
    </row>
    <row r="64" spans="1:15" x14ac:dyDescent="0.3">
      <c r="A64" s="336">
        <v>32</v>
      </c>
      <c r="B64" s="337"/>
      <c r="C64" s="338"/>
      <c r="D64" s="19" t="s">
        <v>17</v>
      </c>
      <c r="E64" s="42">
        <v>3500</v>
      </c>
      <c r="F64" s="40">
        <v>5100</v>
      </c>
      <c r="G64" s="197">
        <f>G65</f>
        <v>3354.54</v>
      </c>
      <c r="H64" s="240">
        <f t="shared" si="0"/>
        <v>65.77529411764705</v>
      </c>
      <c r="I64" s="114"/>
      <c r="K64" s="41"/>
      <c r="L64" s="41"/>
      <c r="M64" s="41"/>
      <c r="N64" s="41"/>
      <c r="O64" s="41"/>
    </row>
    <row r="65" spans="1:15" x14ac:dyDescent="0.3">
      <c r="A65" s="336">
        <v>321</v>
      </c>
      <c r="B65" s="337"/>
      <c r="C65" s="338"/>
      <c r="D65" s="19" t="s">
        <v>433</v>
      </c>
      <c r="E65" s="42"/>
      <c r="F65" s="40"/>
      <c r="G65" s="197">
        <f>G66+G67</f>
        <v>3354.54</v>
      </c>
      <c r="H65" s="240" t="s">
        <v>396</v>
      </c>
      <c r="I65" s="114"/>
      <c r="K65" s="41"/>
      <c r="L65" s="41"/>
      <c r="M65" s="41"/>
      <c r="N65" s="41"/>
      <c r="O65" s="41"/>
    </row>
    <row r="66" spans="1:15" x14ac:dyDescent="0.3">
      <c r="A66" s="336">
        <v>3212</v>
      </c>
      <c r="B66" s="337"/>
      <c r="C66" s="338"/>
      <c r="D66" s="19" t="s">
        <v>488</v>
      </c>
      <c r="E66" s="42"/>
      <c r="F66" s="40"/>
      <c r="G66" s="197">
        <v>3052.14</v>
      </c>
      <c r="H66" s="240" t="s">
        <v>396</v>
      </c>
      <c r="I66" s="114"/>
      <c r="K66" s="41"/>
      <c r="L66" s="41"/>
      <c r="M66" s="41"/>
      <c r="N66" s="41"/>
      <c r="O66" s="41"/>
    </row>
    <row r="67" spans="1:15" ht="26.4" x14ac:dyDescent="0.3">
      <c r="A67" s="271">
        <v>3214</v>
      </c>
      <c r="B67" s="272"/>
      <c r="C67" s="19"/>
      <c r="D67" s="19" t="s">
        <v>435</v>
      </c>
      <c r="E67" s="42"/>
      <c r="F67" s="40"/>
      <c r="G67" s="197">
        <v>302.39999999999998</v>
      </c>
      <c r="H67" s="240" t="s">
        <v>396</v>
      </c>
      <c r="I67" s="114"/>
      <c r="K67" s="41"/>
      <c r="L67" s="41"/>
      <c r="M67" s="41"/>
      <c r="N67" s="41"/>
      <c r="O67" s="41"/>
    </row>
    <row r="68" spans="1:15" x14ac:dyDescent="0.3">
      <c r="A68" s="345" t="s">
        <v>83</v>
      </c>
      <c r="B68" s="346"/>
      <c r="C68" s="347"/>
      <c r="D68" s="69" t="s">
        <v>84</v>
      </c>
      <c r="E68" s="70">
        <v>15000</v>
      </c>
      <c r="F68" s="71">
        <f>F69</f>
        <v>0</v>
      </c>
      <c r="G68" s="179">
        <v>0</v>
      </c>
      <c r="H68" s="298" t="s">
        <v>396</v>
      </c>
      <c r="I68" s="114"/>
      <c r="J68" s="109" t="s">
        <v>55</v>
      </c>
      <c r="K68" s="41"/>
      <c r="L68" s="41"/>
      <c r="M68" s="41"/>
      <c r="N68" s="41"/>
      <c r="O68" s="41"/>
    </row>
    <row r="69" spans="1:15" x14ac:dyDescent="0.3">
      <c r="A69" s="342" t="s">
        <v>85</v>
      </c>
      <c r="B69" s="343"/>
      <c r="C69" s="344"/>
      <c r="D69" s="27" t="s">
        <v>86</v>
      </c>
      <c r="E69" s="86">
        <v>15000</v>
      </c>
      <c r="F69" s="87">
        <v>0</v>
      </c>
      <c r="G69" s="263">
        <v>0</v>
      </c>
      <c r="H69" s="297" t="s">
        <v>396</v>
      </c>
      <c r="K69" s="41"/>
      <c r="L69" s="41"/>
      <c r="M69" s="41"/>
      <c r="N69" s="41"/>
      <c r="O69" s="41"/>
    </row>
    <row r="70" spans="1:15" x14ac:dyDescent="0.3">
      <c r="A70" s="336">
        <v>3</v>
      </c>
      <c r="B70" s="337"/>
      <c r="C70" s="338"/>
      <c r="D70" s="19" t="s">
        <v>77</v>
      </c>
      <c r="E70" s="39">
        <v>15000</v>
      </c>
      <c r="F70" s="40">
        <v>0</v>
      </c>
      <c r="G70" s="197">
        <v>0</v>
      </c>
      <c r="H70" s="240" t="s">
        <v>396</v>
      </c>
      <c r="K70" s="41"/>
      <c r="L70" s="41"/>
      <c r="M70" s="41"/>
      <c r="N70" s="41"/>
      <c r="O70" s="41"/>
    </row>
    <row r="71" spans="1:15" x14ac:dyDescent="0.3">
      <c r="A71" s="336">
        <v>31</v>
      </c>
      <c r="B71" s="337"/>
      <c r="C71" s="338"/>
      <c r="D71" s="19" t="s">
        <v>67</v>
      </c>
      <c r="E71" s="39">
        <v>15000</v>
      </c>
      <c r="F71" s="40">
        <v>0</v>
      </c>
      <c r="G71" s="197">
        <v>0</v>
      </c>
      <c r="H71" s="240" t="s">
        <v>396</v>
      </c>
    </row>
    <row r="72" spans="1:15" x14ac:dyDescent="0.3">
      <c r="A72" s="345" t="s">
        <v>87</v>
      </c>
      <c r="B72" s="346"/>
      <c r="C72" s="347"/>
      <c r="D72" s="69" t="s">
        <v>88</v>
      </c>
      <c r="E72" s="70">
        <v>102500</v>
      </c>
      <c r="F72" s="71">
        <f>F73</f>
        <v>108600</v>
      </c>
      <c r="G72" s="179">
        <f>G73</f>
        <v>106304.07</v>
      </c>
      <c r="H72" s="298">
        <f t="shared" ref="H72:H135" si="1">G72/F72*100</f>
        <v>97.885883977900562</v>
      </c>
      <c r="I72" s="114"/>
      <c r="J72" s="109" t="s">
        <v>55</v>
      </c>
      <c r="K72" s="41"/>
      <c r="L72" s="41"/>
      <c r="M72" s="41"/>
      <c r="N72" s="41"/>
      <c r="O72" s="41"/>
    </row>
    <row r="73" spans="1:15" x14ac:dyDescent="0.3">
      <c r="A73" s="342" t="s">
        <v>89</v>
      </c>
      <c r="B73" s="343"/>
      <c r="C73" s="344"/>
      <c r="D73" s="44" t="s">
        <v>90</v>
      </c>
      <c r="E73" s="86">
        <v>102500</v>
      </c>
      <c r="F73" s="87">
        <v>108600</v>
      </c>
      <c r="G73" s="263">
        <v>106304.07</v>
      </c>
      <c r="H73" s="297">
        <f t="shared" si="1"/>
        <v>97.885883977900562</v>
      </c>
    </row>
    <row r="74" spans="1:15" x14ac:dyDescent="0.3">
      <c r="A74" s="336">
        <v>3</v>
      </c>
      <c r="B74" s="337"/>
      <c r="C74" s="338"/>
      <c r="D74" s="19" t="s">
        <v>77</v>
      </c>
      <c r="E74" s="39">
        <f>E75+E82</f>
        <v>102500</v>
      </c>
      <c r="F74" s="39">
        <v>108600</v>
      </c>
      <c r="G74" s="196">
        <f>G75+G82</f>
        <v>106304.07</v>
      </c>
      <c r="H74" s="238">
        <f t="shared" si="1"/>
        <v>97.885883977900562</v>
      </c>
      <c r="L74" s="165"/>
    </row>
    <row r="75" spans="1:15" x14ac:dyDescent="0.3">
      <c r="A75" s="336">
        <v>31</v>
      </c>
      <c r="B75" s="337"/>
      <c r="C75" s="338"/>
      <c r="D75" s="19" t="s">
        <v>67</v>
      </c>
      <c r="E75" s="39">
        <v>100000</v>
      </c>
      <c r="F75" s="40">
        <v>104500</v>
      </c>
      <c r="G75" s="197">
        <f>G76+G78+G80</f>
        <v>102556.91</v>
      </c>
      <c r="H75" s="240">
        <f t="shared" si="1"/>
        <v>98.140583732057422</v>
      </c>
    </row>
    <row r="76" spans="1:15" x14ac:dyDescent="0.3">
      <c r="A76" s="336">
        <v>311</v>
      </c>
      <c r="B76" s="337"/>
      <c r="C76" s="338"/>
      <c r="D76" s="19" t="s">
        <v>428</v>
      </c>
      <c r="E76" s="39"/>
      <c r="F76" s="40"/>
      <c r="G76" s="197">
        <v>87516.66</v>
      </c>
      <c r="H76" s="240" t="s">
        <v>396</v>
      </c>
      <c r="L76" s="165"/>
    </row>
    <row r="77" spans="1:15" x14ac:dyDescent="0.3">
      <c r="A77" s="336">
        <v>3111</v>
      </c>
      <c r="B77" s="337"/>
      <c r="C77" s="338"/>
      <c r="D77" s="19" t="s">
        <v>429</v>
      </c>
      <c r="E77" s="39"/>
      <c r="F77" s="40"/>
      <c r="G77" s="197">
        <v>87516.66</v>
      </c>
      <c r="H77" s="240" t="s">
        <v>396</v>
      </c>
    </row>
    <row r="78" spans="1:15" x14ac:dyDescent="0.3">
      <c r="A78" s="271">
        <v>313</v>
      </c>
      <c r="B78" s="269"/>
      <c r="C78" s="270"/>
      <c r="D78" s="19" t="s">
        <v>431</v>
      </c>
      <c r="E78" s="39"/>
      <c r="F78" s="40"/>
      <c r="G78" s="197">
        <v>14440.25</v>
      </c>
      <c r="H78" s="240" t="s">
        <v>396</v>
      </c>
    </row>
    <row r="79" spans="1:15" ht="26.4" x14ac:dyDescent="0.3">
      <c r="A79" s="271">
        <v>3132</v>
      </c>
      <c r="B79" s="269"/>
      <c r="C79" s="270"/>
      <c r="D79" s="19" t="s">
        <v>487</v>
      </c>
      <c r="E79" s="39"/>
      <c r="F79" s="40"/>
      <c r="G79" s="197">
        <v>14440.25</v>
      </c>
      <c r="H79" s="240" t="s">
        <v>396</v>
      </c>
    </row>
    <row r="80" spans="1:15" x14ac:dyDescent="0.3">
      <c r="A80" s="271">
        <v>312</v>
      </c>
      <c r="B80" s="269"/>
      <c r="C80" s="270"/>
      <c r="D80" s="19" t="s">
        <v>490</v>
      </c>
      <c r="E80" s="39"/>
      <c r="F80" s="40"/>
      <c r="G80" s="197">
        <v>600</v>
      </c>
      <c r="H80" s="240" t="s">
        <v>396</v>
      </c>
    </row>
    <row r="81" spans="1:10" x14ac:dyDescent="0.3">
      <c r="A81" s="271">
        <v>3121</v>
      </c>
      <c r="B81" s="269"/>
      <c r="C81" s="270"/>
      <c r="D81" s="19" t="s">
        <v>490</v>
      </c>
      <c r="E81" s="39"/>
      <c r="F81" s="40"/>
      <c r="G81" s="197">
        <v>600</v>
      </c>
      <c r="H81" s="240" t="s">
        <v>396</v>
      </c>
    </row>
    <row r="82" spans="1:10" x14ac:dyDescent="0.3">
      <c r="A82" s="336">
        <v>32</v>
      </c>
      <c r="B82" s="337"/>
      <c r="C82" s="338"/>
      <c r="D82" s="19" t="s">
        <v>74</v>
      </c>
      <c r="E82" s="39">
        <v>2500</v>
      </c>
      <c r="F82" s="40">
        <v>4100</v>
      </c>
      <c r="G82" s="197">
        <f>G83+G85</f>
        <v>3747.16</v>
      </c>
      <c r="H82" s="240">
        <f t="shared" si="1"/>
        <v>91.394146341463411</v>
      </c>
      <c r="I82" s="114"/>
    </row>
    <row r="83" spans="1:10" x14ac:dyDescent="0.3">
      <c r="A83" s="336">
        <v>321</v>
      </c>
      <c r="B83" s="337"/>
      <c r="C83" s="338"/>
      <c r="D83" s="19" t="s">
        <v>433</v>
      </c>
      <c r="E83" s="39"/>
      <c r="F83" s="40"/>
      <c r="G83" s="197">
        <f>G84</f>
        <v>1736.03</v>
      </c>
      <c r="H83" s="240" t="s">
        <v>396</v>
      </c>
      <c r="I83" s="114"/>
    </row>
    <row r="84" spans="1:10" ht="26.4" x14ac:dyDescent="0.3">
      <c r="A84" s="336">
        <v>3214</v>
      </c>
      <c r="B84" s="337"/>
      <c r="C84" s="338"/>
      <c r="D84" s="19" t="s">
        <v>435</v>
      </c>
      <c r="E84" s="39"/>
      <c r="F84" s="40"/>
      <c r="G84" s="197">
        <v>1736.03</v>
      </c>
      <c r="H84" s="240" t="s">
        <v>396</v>
      </c>
      <c r="I84" s="114"/>
    </row>
    <row r="85" spans="1:10" x14ac:dyDescent="0.3">
      <c r="A85" s="271">
        <v>322</v>
      </c>
      <c r="B85" s="269"/>
      <c r="C85" s="270"/>
      <c r="D85" s="19" t="s">
        <v>92</v>
      </c>
      <c r="E85" s="39"/>
      <c r="F85" s="40"/>
      <c r="G85" s="197">
        <v>2011.13</v>
      </c>
      <c r="H85" s="240" t="s">
        <v>396</v>
      </c>
      <c r="I85" s="114"/>
    </row>
    <row r="86" spans="1:10" x14ac:dyDescent="0.3">
      <c r="A86" s="271">
        <v>3221</v>
      </c>
      <c r="B86" s="269"/>
      <c r="C86" s="270"/>
      <c r="D86" s="19" t="s">
        <v>491</v>
      </c>
      <c r="E86" s="39"/>
      <c r="F86" s="40"/>
      <c r="G86" s="197">
        <v>2011.13</v>
      </c>
      <c r="H86" s="240" t="s">
        <v>396</v>
      </c>
      <c r="I86" s="114"/>
    </row>
    <row r="87" spans="1:10" x14ac:dyDescent="0.3">
      <c r="A87" s="357" t="s">
        <v>91</v>
      </c>
      <c r="B87" s="358"/>
      <c r="C87" s="359"/>
      <c r="D87" s="67" t="s">
        <v>92</v>
      </c>
      <c r="E87" s="68">
        <f>E88+E94+E100+E107+E113+E119</f>
        <v>22227</v>
      </c>
      <c r="F87" s="68">
        <f>F88+F94+F100+F107+F113+F119</f>
        <v>40227</v>
      </c>
      <c r="G87" s="262">
        <f>G88+G94+G100+G107+G113+G119</f>
        <v>37382.6</v>
      </c>
      <c r="H87" s="295">
        <f t="shared" si="1"/>
        <v>92.929127203122277</v>
      </c>
    </row>
    <row r="88" spans="1:10" x14ac:dyDescent="0.3">
      <c r="A88" s="345" t="s">
        <v>93</v>
      </c>
      <c r="B88" s="346"/>
      <c r="C88" s="347"/>
      <c r="D88" s="69" t="s">
        <v>94</v>
      </c>
      <c r="E88" s="70">
        <v>1327</v>
      </c>
      <c r="F88" s="71">
        <f>F89</f>
        <v>1327</v>
      </c>
      <c r="G88" s="179">
        <v>909.66</v>
      </c>
      <c r="H88" s="298">
        <f t="shared" si="1"/>
        <v>68.550113036925396</v>
      </c>
      <c r="I88" s="114"/>
      <c r="J88" s="109" t="s">
        <v>270</v>
      </c>
    </row>
    <row r="89" spans="1:10" x14ac:dyDescent="0.3">
      <c r="A89" s="342" t="s">
        <v>56</v>
      </c>
      <c r="B89" s="343"/>
      <c r="C89" s="344"/>
      <c r="D89" s="27" t="s">
        <v>57</v>
      </c>
      <c r="E89" s="86">
        <v>1327</v>
      </c>
      <c r="F89" s="87">
        <v>1327</v>
      </c>
      <c r="G89" s="263">
        <v>909.66</v>
      </c>
      <c r="H89" s="297">
        <f t="shared" si="1"/>
        <v>68.550113036925396</v>
      </c>
    </row>
    <row r="90" spans="1:10" x14ac:dyDescent="0.3">
      <c r="A90" s="336">
        <v>3</v>
      </c>
      <c r="B90" s="337"/>
      <c r="C90" s="338"/>
      <c r="D90" s="19" t="s">
        <v>7</v>
      </c>
      <c r="E90" s="39">
        <v>1327</v>
      </c>
      <c r="F90" s="40">
        <v>1327</v>
      </c>
      <c r="G90" s="197">
        <v>909.66</v>
      </c>
      <c r="H90" s="240">
        <f t="shared" si="1"/>
        <v>68.550113036925396</v>
      </c>
    </row>
    <row r="91" spans="1:10" x14ac:dyDescent="0.3">
      <c r="A91" s="336">
        <v>32</v>
      </c>
      <c r="B91" s="337"/>
      <c r="C91" s="338"/>
      <c r="D91" s="19" t="s">
        <v>17</v>
      </c>
      <c r="E91" s="39">
        <v>1327</v>
      </c>
      <c r="F91" s="40">
        <v>1327</v>
      </c>
      <c r="G91" s="197">
        <v>909.66</v>
      </c>
      <c r="H91" s="240">
        <f t="shared" si="1"/>
        <v>68.550113036925396</v>
      </c>
    </row>
    <row r="92" spans="1:10" x14ac:dyDescent="0.3">
      <c r="A92" s="336">
        <v>322</v>
      </c>
      <c r="B92" s="337"/>
      <c r="C92" s="338"/>
      <c r="D92" s="19" t="s">
        <v>92</v>
      </c>
      <c r="E92" s="39"/>
      <c r="F92" s="40"/>
      <c r="G92" s="197">
        <v>909.66</v>
      </c>
      <c r="H92" s="240" t="s">
        <v>396</v>
      </c>
    </row>
    <row r="93" spans="1:10" ht="26.4" x14ac:dyDescent="0.3">
      <c r="A93" s="336">
        <v>3221</v>
      </c>
      <c r="B93" s="337"/>
      <c r="C93" s="338"/>
      <c r="D93" s="19" t="s">
        <v>437</v>
      </c>
      <c r="E93" s="39"/>
      <c r="F93" s="40"/>
      <c r="G93" s="197">
        <v>909.66</v>
      </c>
      <c r="H93" s="240" t="s">
        <v>396</v>
      </c>
    </row>
    <row r="94" spans="1:10" ht="26.4" x14ac:dyDescent="0.3">
      <c r="A94" s="345" t="s">
        <v>96</v>
      </c>
      <c r="B94" s="346"/>
      <c r="C94" s="347"/>
      <c r="D94" s="69" t="s">
        <v>97</v>
      </c>
      <c r="E94" s="70">
        <v>400</v>
      </c>
      <c r="F94" s="71">
        <f>F95</f>
        <v>400</v>
      </c>
      <c r="G94" s="179">
        <v>264.89</v>
      </c>
      <c r="H94" s="298">
        <f t="shared" si="1"/>
        <v>66.222499999999997</v>
      </c>
      <c r="I94" s="114"/>
      <c r="J94" s="109" t="s">
        <v>270</v>
      </c>
    </row>
    <row r="95" spans="1:10" x14ac:dyDescent="0.3">
      <c r="A95" s="342" t="s">
        <v>56</v>
      </c>
      <c r="B95" s="343"/>
      <c r="C95" s="344"/>
      <c r="D95" s="27" t="s">
        <v>57</v>
      </c>
      <c r="E95" s="86">
        <v>400</v>
      </c>
      <c r="F95" s="87">
        <v>400</v>
      </c>
      <c r="G95" s="263">
        <v>264.89</v>
      </c>
      <c r="H95" s="297">
        <f t="shared" si="1"/>
        <v>66.222499999999997</v>
      </c>
    </row>
    <row r="96" spans="1:10" x14ac:dyDescent="0.3">
      <c r="A96" s="336">
        <v>3</v>
      </c>
      <c r="B96" s="337"/>
      <c r="C96" s="338"/>
      <c r="D96" s="19" t="s">
        <v>77</v>
      </c>
      <c r="E96" s="39">
        <v>400</v>
      </c>
      <c r="F96" s="40">
        <v>400</v>
      </c>
      <c r="G96" s="197">
        <v>264.89</v>
      </c>
      <c r="H96" s="240">
        <f t="shared" si="1"/>
        <v>66.222499999999997</v>
      </c>
    </row>
    <row r="97" spans="1:10" x14ac:dyDescent="0.3">
      <c r="A97" s="336">
        <v>32</v>
      </c>
      <c r="B97" s="337"/>
      <c r="C97" s="338"/>
      <c r="D97" s="19" t="s">
        <v>74</v>
      </c>
      <c r="E97" s="39">
        <v>400</v>
      </c>
      <c r="F97" s="40">
        <v>400</v>
      </c>
      <c r="G97" s="197">
        <v>264.89</v>
      </c>
      <c r="H97" s="240">
        <f t="shared" si="1"/>
        <v>66.222499999999997</v>
      </c>
    </row>
    <row r="98" spans="1:10" x14ac:dyDescent="0.3">
      <c r="A98" s="336">
        <v>322</v>
      </c>
      <c r="B98" s="337"/>
      <c r="C98" s="338"/>
      <c r="D98" s="19" t="s">
        <v>436</v>
      </c>
      <c r="E98" s="39"/>
      <c r="F98" s="40"/>
      <c r="G98" s="197">
        <v>264.89</v>
      </c>
      <c r="H98" s="240" t="s">
        <v>396</v>
      </c>
    </row>
    <row r="99" spans="1:10" ht="26.4" x14ac:dyDescent="0.3">
      <c r="A99" s="336">
        <v>3221</v>
      </c>
      <c r="B99" s="337"/>
      <c r="C99" s="338"/>
      <c r="D99" s="19" t="s">
        <v>437</v>
      </c>
      <c r="E99" s="39"/>
      <c r="F99" s="40"/>
      <c r="G99" s="197">
        <v>264.89</v>
      </c>
      <c r="H99" s="240" t="s">
        <v>396</v>
      </c>
    </row>
    <row r="100" spans="1:10" x14ac:dyDescent="0.3">
      <c r="A100" s="345" t="s">
        <v>98</v>
      </c>
      <c r="B100" s="346"/>
      <c r="C100" s="347"/>
      <c r="D100" s="69" t="s">
        <v>99</v>
      </c>
      <c r="E100" s="70">
        <v>11000</v>
      </c>
      <c r="F100" s="71">
        <f>F101</f>
        <v>15000</v>
      </c>
      <c r="G100" s="179">
        <v>14528.72</v>
      </c>
      <c r="H100" s="298">
        <f t="shared" si="1"/>
        <v>96.858133333333328</v>
      </c>
      <c r="I100" s="114"/>
      <c r="J100" s="109" t="s">
        <v>100</v>
      </c>
    </row>
    <row r="101" spans="1:10" x14ac:dyDescent="0.3">
      <c r="A101" s="342" t="s">
        <v>56</v>
      </c>
      <c r="B101" s="343"/>
      <c r="C101" s="344"/>
      <c r="D101" s="27" t="s">
        <v>57</v>
      </c>
      <c r="E101" s="86">
        <v>11000</v>
      </c>
      <c r="F101" s="87">
        <v>15000</v>
      </c>
      <c r="G101" s="263">
        <v>14528.72</v>
      </c>
      <c r="H101" s="297">
        <f t="shared" si="1"/>
        <v>96.858133333333328</v>
      </c>
    </row>
    <row r="102" spans="1:10" x14ac:dyDescent="0.3">
      <c r="A102" s="342" t="s">
        <v>284</v>
      </c>
      <c r="B102" s="343"/>
      <c r="C102" s="344"/>
      <c r="D102" s="27" t="s">
        <v>209</v>
      </c>
      <c r="E102" s="86"/>
      <c r="F102" s="87"/>
      <c r="G102" s="263">
        <v>10000</v>
      </c>
      <c r="H102" s="297" t="s">
        <v>396</v>
      </c>
    </row>
    <row r="103" spans="1:10" x14ac:dyDescent="0.3">
      <c r="A103" s="336">
        <v>3</v>
      </c>
      <c r="B103" s="337"/>
      <c r="C103" s="338"/>
      <c r="D103" s="19" t="s">
        <v>77</v>
      </c>
      <c r="E103" s="39">
        <v>11000</v>
      </c>
      <c r="F103" s="40">
        <v>15000</v>
      </c>
      <c r="G103" s="197">
        <v>14528.72</v>
      </c>
      <c r="H103" s="240">
        <f t="shared" si="1"/>
        <v>96.858133333333328</v>
      </c>
    </row>
    <row r="104" spans="1:10" x14ac:dyDescent="0.3">
      <c r="A104" s="336">
        <v>32</v>
      </c>
      <c r="B104" s="337"/>
      <c r="C104" s="338"/>
      <c r="D104" s="19" t="s">
        <v>17</v>
      </c>
      <c r="E104" s="39">
        <v>11000</v>
      </c>
      <c r="F104" s="40">
        <v>15000</v>
      </c>
      <c r="G104" s="197">
        <v>14528.72</v>
      </c>
      <c r="H104" s="240">
        <f t="shared" si="1"/>
        <v>96.858133333333328</v>
      </c>
    </row>
    <row r="105" spans="1:10" x14ac:dyDescent="0.3">
      <c r="A105" s="336">
        <v>322</v>
      </c>
      <c r="B105" s="337"/>
      <c r="C105" s="338"/>
      <c r="D105" s="19" t="s">
        <v>436</v>
      </c>
      <c r="E105" s="39"/>
      <c r="F105" s="40"/>
      <c r="G105" s="197">
        <v>14528.72</v>
      </c>
      <c r="H105" s="240" t="s">
        <v>396</v>
      </c>
    </row>
    <row r="106" spans="1:10" x14ac:dyDescent="0.3">
      <c r="A106" s="336">
        <v>3223</v>
      </c>
      <c r="B106" s="337"/>
      <c r="C106" s="338"/>
      <c r="D106" s="19" t="s">
        <v>438</v>
      </c>
      <c r="E106" s="39"/>
      <c r="F106" s="40"/>
      <c r="G106" s="197">
        <v>14528.72</v>
      </c>
      <c r="H106" s="240" t="s">
        <v>396</v>
      </c>
    </row>
    <row r="107" spans="1:10" ht="26.4" x14ac:dyDescent="0.3">
      <c r="A107" s="345" t="s">
        <v>101</v>
      </c>
      <c r="B107" s="346"/>
      <c r="C107" s="347"/>
      <c r="D107" s="69" t="s">
        <v>102</v>
      </c>
      <c r="E107" s="70">
        <v>1500</v>
      </c>
      <c r="F107" s="71">
        <f>F108</f>
        <v>3000</v>
      </c>
      <c r="G107" s="179">
        <v>2038.5</v>
      </c>
      <c r="H107" s="298">
        <f t="shared" si="1"/>
        <v>67.95</v>
      </c>
      <c r="I107" s="114"/>
      <c r="J107" s="109" t="s">
        <v>55</v>
      </c>
    </row>
    <row r="108" spans="1:10" x14ac:dyDescent="0.3">
      <c r="A108" s="342" t="s">
        <v>56</v>
      </c>
      <c r="B108" s="343"/>
      <c r="C108" s="344"/>
      <c r="D108" s="27" t="s">
        <v>57</v>
      </c>
      <c r="E108" s="86">
        <v>1500</v>
      </c>
      <c r="F108" s="87">
        <v>3000</v>
      </c>
      <c r="G108" s="263">
        <v>2038.5</v>
      </c>
      <c r="H108" s="297">
        <f t="shared" si="1"/>
        <v>67.95</v>
      </c>
    </row>
    <row r="109" spans="1:10" x14ac:dyDescent="0.3">
      <c r="A109" s="336">
        <v>3</v>
      </c>
      <c r="B109" s="337"/>
      <c r="C109" s="338"/>
      <c r="D109" s="19" t="s">
        <v>77</v>
      </c>
      <c r="E109" s="39">
        <v>1500</v>
      </c>
      <c r="F109" s="40">
        <v>3000</v>
      </c>
      <c r="G109" s="197">
        <v>2038.5</v>
      </c>
      <c r="H109" s="240">
        <f t="shared" si="1"/>
        <v>67.95</v>
      </c>
    </row>
    <row r="110" spans="1:10" x14ac:dyDescent="0.3">
      <c r="A110" s="336">
        <v>32</v>
      </c>
      <c r="B110" s="337"/>
      <c r="C110" s="338"/>
      <c r="D110" s="19" t="s">
        <v>74</v>
      </c>
      <c r="E110" s="39">
        <v>1500</v>
      </c>
      <c r="F110" s="40">
        <v>3000</v>
      </c>
      <c r="G110" s="197">
        <v>2038.5</v>
      </c>
      <c r="H110" s="240">
        <f t="shared" si="1"/>
        <v>67.95</v>
      </c>
    </row>
    <row r="111" spans="1:10" x14ac:dyDescent="0.3">
      <c r="A111" s="336">
        <v>322</v>
      </c>
      <c r="B111" s="337"/>
      <c r="C111" s="338"/>
      <c r="D111" s="19" t="s">
        <v>436</v>
      </c>
      <c r="E111" s="39"/>
      <c r="F111" s="40"/>
      <c r="G111" s="197">
        <v>2038.5</v>
      </c>
      <c r="H111" s="240" t="s">
        <v>396</v>
      </c>
    </row>
    <row r="112" spans="1:10" ht="26.4" x14ac:dyDescent="0.3">
      <c r="A112" s="336">
        <v>3224</v>
      </c>
      <c r="B112" s="337"/>
      <c r="C112" s="338"/>
      <c r="D112" s="19" t="s">
        <v>102</v>
      </c>
      <c r="E112" s="39"/>
      <c r="F112" s="40"/>
      <c r="G112" s="197">
        <v>2038.5</v>
      </c>
      <c r="H112" s="240" t="s">
        <v>396</v>
      </c>
    </row>
    <row r="113" spans="1:10" x14ac:dyDescent="0.3">
      <c r="A113" s="345" t="s">
        <v>103</v>
      </c>
      <c r="B113" s="346"/>
      <c r="C113" s="347"/>
      <c r="D113" s="69" t="s">
        <v>104</v>
      </c>
      <c r="E113" s="70">
        <v>2000</v>
      </c>
      <c r="F113" s="71">
        <f>F114</f>
        <v>13000</v>
      </c>
      <c r="G113" s="179">
        <v>13272.15</v>
      </c>
      <c r="H113" s="298">
        <f t="shared" si="1"/>
        <v>102.09346153846153</v>
      </c>
      <c r="I113" s="114"/>
      <c r="J113" s="109" t="s">
        <v>55</v>
      </c>
    </row>
    <row r="114" spans="1:10" x14ac:dyDescent="0.3">
      <c r="A114" s="342" t="s">
        <v>56</v>
      </c>
      <c r="B114" s="343"/>
      <c r="C114" s="344"/>
      <c r="D114" s="27" t="s">
        <v>57</v>
      </c>
      <c r="E114" s="86">
        <v>2000</v>
      </c>
      <c r="F114" s="87">
        <v>13000</v>
      </c>
      <c r="G114" s="263">
        <v>13272.15</v>
      </c>
      <c r="H114" s="297">
        <f t="shared" si="1"/>
        <v>102.09346153846153</v>
      </c>
    </row>
    <row r="115" spans="1:10" x14ac:dyDescent="0.3">
      <c r="A115" s="336">
        <v>3</v>
      </c>
      <c r="B115" s="337"/>
      <c r="C115" s="338"/>
      <c r="D115" s="19" t="s">
        <v>77</v>
      </c>
      <c r="E115" s="39">
        <v>2000</v>
      </c>
      <c r="F115" s="40">
        <v>13000</v>
      </c>
      <c r="G115" s="197">
        <v>13272.15</v>
      </c>
      <c r="H115" s="240">
        <f t="shared" si="1"/>
        <v>102.09346153846153</v>
      </c>
    </row>
    <row r="116" spans="1:10" x14ac:dyDescent="0.3">
      <c r="A116" s="336">
        <v>32</v>
      </c>
      <c r="B116" s="337"/>
      <c r="C116" s="338"/>
      <c r="D116" s="19" t="s">
        <v>74</v>
      </c>
      <c r="E116" s="39">
        <v>2000</v>
      </c>
      <c r="F116" s="40">
        <v>13000</v>
      </c>
      <c r="G116" s="197">
        <v>13272.15</v>
      </c>
      <c r="H116" s="240">
        <f t="shared" si="1"/>
        <v>102.09346153846153</v>
      </c>
    </row>
    <row r="117" spans="1:10" x14ac:dyDescent="0.3">
      <c r="A117" s="336">
        <v>322</v>
      </c>
      <c r="B117" s="337"/>
      <c r="C117" s="338"/>
      <c r="D117" s="19" t="s">
        <v>436</v>
      </c>
      <c r="E117" s="39"/>
      <c r="F117" s="40"/>
      <c r="G117" s="197">
        <v>13272.15</v>
      </c>
      <c r="H117" s="240" t="s">
        <v>396</v>
      </c>
    </row>
    <row r="118" spans="1:10" x14ac:dyDescent="0.3">
      <c r="A118" s="336">
        <v>3225</v>
      </c>
      <c r="B118" s="337"/>
      <c r="C118" s="338"/>
      <c r="D118" s="19" t="s">
        <v>104</v>
      </c>
      <c r="E118" s="39"/>
      <c r="F118" s="40"/>
      <c r="G118" s="197">
        <v>13272.15</v>
      </c>
      <c r="H118" s="240" t="s">
        <v>396</v>
      </c>
    </row>
    <row r="119" spans="1:10" x14ac:dyDescent="0.3">
      <c r="A119" s="339" t="s">
        <v>105</v>
      </c>
      <c r="B119" s="340"/>
      <c r="C119" s="341"/>
      <c r="D119" s="73" t="s">
        <v>106</v>
      </c>
      <c r="E119" s="70">
        <v>6000</v>
      </c>
      <c r="F119" s="70">
        <f>F120</f>
        <v>7500</v>
      </c>
      <c r="G119" s="175">
        <v>6368.68</v>
      </c>
      <c r="H119" s="296">
        <f t="shared" si="1"/>
        <v>84.915733333333336</v>
      </c>
      <c r="I119" s="114"/>
      <c r="J119" s="109" t="s">
        <v>55</v>
      </c>
    </row>
    <row r="120" spans="1:10" x14ac:dyDescent="0.3">
      <c r="A120" s="342" t="s">
        <v>56</v>
      </c>
      <c r="B120" s="343"/>
      <c r="C120" s="344"/>
      <c r="D120" s="27" t="s">
        <v>107</v>
      </c>
      <c r="E120" s="86">
        <v>6000</v>
      </c>
      <c r="F120" s="87">
        <v>7500</v>
      </c>
      <c r="G120" s="263">
        <v>6368.68</v>
      </c>
      <c r="H120" s="297">
        <f t="shared" si="1"/>
        <v>84.915733333333336</v>
      </c>
    </row>
    <row r="121" spans="1:10" x14ac:dyDescent="0.3">
      <c r="A121" s="336">
        <v>3</v>
      </c>
      <c r="B121" s="337"/>
      <c r="C121" s="338"/>
      <c r="D121" s="19" t="s">
        <v>77</v>
      </c>
      <c r="E121" s="39">
        <v>6000</v>
      </c>
      <c r="F121" s="40">
        <v>7500</v>
      </c>
      <c r="G121" s="197">
        <v>6368.68</v>
      </c>
      <c r="H121" s="240">
        <f t="shared" si="1"/>
        <v>84.915733333333336</v>
      </c>
    </row>
    <row r="122" spans="1:10" x14ac:dyDescent="0.3">
      <c r="A122" s="336">
        <v>32</v>
      </c>
      <c r="B122" s="337"/>
      <c r="C122" s="338"/>
      <c r="D122" s="19" t="s">
        <v>74</v>
      </c>
      <c r="E122" s="39">
        <v>6000</v>
      </c>
      <c r="F122" s="40">
        <v>7500</v>
      </c>
      <c r="G122" s="197">
        <v>6368.68</v>
      </c>
      <c r="H122" s="240">
        <f t="shared" si="1"/>
        <v>84.915733333333336</v>
      </c>
    </row>
    <row r="123" spans="1:10" x14ac:dyDescent="0.3">
      <c r="A123" s="336">
        <v>322</v>
      </c>
      <c r="B123" s="337"/>
      <c r="C123" s="338"/>
      <c r="D123" s="19" t="s">
        <v>436</v>
      </c>
      <c r="E123" s="39"/>
      <c r="F123" s="40"/>
      <c r="G123" s="197">
        <v>6368.68</v>
      </c>
      <c r="H123" s="240" t="s">
        <v>396</v>
      </c>
    </row>
    <row r="124" spans="1:10" x14ac:dyDescent="0.3">
      <c r="A124" s="336">
        <v>3223</v>
      </c>
      <c r="B124" s="337"/>
      <c r="C124" s="338"/>
      <c r="D124" s="19" t="s">
        <v>438</v>
      </c>
      <c r="E124" s="39"/>
      <c r="F124" s="40"/>
      <c r="G124" s="197">
        <v>6368.68</v>
      </c>
      <c r="H124" s="240" t="s">
        <v>396</v>
      </c>
    </row>
    <row r="125" spans="1:10" x14ac:dyDescent="0.3">
      <c r="A125" s="357" t="s">
        <v>108</v>
      </c>
      <c r="B125" s="358"/>
      <c r="C125" s="359"/>
      <c r="D125" s="67" t="s">
        <v>109</v>
      </c>
      <c r="E125" s="68">
        <f>E126+E132+E138+E144+E150+E156+E162+E166+E170+E176+E180+E186+E192+E198</f>
        <v>20810</v>
      </c>
      <c r="F125" s="68">
        <f>F126+F132+F138+F144+F150+F156+F162+F166+F170+F176+F180+F186+F192+F198</f>
        <v>25010</v>
      </c>
      <c r="G125" s="262">
        <f>G126+G132+G138+G144+G150+G156+G162+G166+G170+G176+G180+G186+G192+G198</f>
        <v>19594.539999999997</v>
      </c>
      <c r="H125" s="295">
        <f t="shared" si="1"/>
        <v>78.346821271491393</v>
      </c>
    </row>
    <row r="126" spans="1:10" ht="26.4" x14ac:dyDescent="0.3">
      <c r="A126" s="345" t="s">
        <v>110</v>
      </c>
      <c r="B126" s="346"/>
      <c r="C126" s="347"/>
      <c r="D126" s="69" t="s">
        <v>111</v>
      </c>
      <c r="E126" s="70">
        <v>2700</v>
      </c>
      <c r="F126" s="71">
        <f>F127</f>
        <v>2000</v>
      </c>
      <c r="G126" s="179">
        <v>1322.28</v>
      </c>
      <c r="H126" s="298">
        <f t="shared" si="1"/>
        <v>66.11399999999999</v>
      </c>
      <c r="I126" s="114"/>
      <c r="J126" s="109" t="s">
        <v>95</v>
      </c>
    </row>
    <row r="127" spans="1:10" x14ac:dyDescent="0.3">
      <c r="A127" s="342" t="s">
        <v>56</v>
      </c>
      <c r="B127" s="343"/>
      <c r="C127" s="344"/>
      <c r="D127" s="27" t="s">
        <v>57</v>
      </c>
      <c r="E127" s="86">
        <v>2700</v>
      </c>
      <c r="F127" s="87">
        <v>2000</v>
      </c>
      <c r="G127" s="263">
        <v>1322.28</v>
      </c>
      <c r="H127" s="297">
        <f t="shared" si="1"/>
        <v>66.11399999999999</v>
      </c>
    </row>
    <row r="128" spans="1:10" x14ac:dyDescent="0.3">
      <c r="A128" s="336">
        <v>3</v>
      </c>
      <c r="B128" s="337"/>
      <c r="C128" s="338"/>
      <c r="D128" s="19" t="s">
        <v>77</v>
      </c>
      <c r="E128" s="39">
        <v>2700</v>
      </c>
      <c r="F128" s="40">
        <v>2000</v>
      </c>
      <c r="G128" s="197">
        <v>1322.28</v>
      </c>
      <c r="H128" s="240">
        <f t="shared" si="1"/>
        <v>66.11399999999999</v>
      </c>
    </row>
    <row r="129" spans="1:10" x14ac:dyDescent="0.3">
      <c r="A129" s="336">
        <v>32</v>
      </c>
      <c r="B129" s="337"/>
      <c r="C129" s="338"/>
      <c r="D129" s="19" t="s">
        <v>74</v>
      </c>
      <c r="E129" s="39">
        <v>2700</v>
      </c>
      <c r="F129" s="40">
        <v>2000</v>
      </c>
      <c r="G129" s="197">
        <v>1322.28</v>
      </c>
      <c r="H129" s="240">
        <f t="shared" si="1"/>
        <v>66.11399999999999</v>
      </c>
    </row>
    <row r="130" spans="1:10" x14ac:dyDescent="0.3">
      <c r="A130" s="336">
        <v>323</v>
      </c>
      <c r="B130" s="337"/>
      <c r="C130" s="338"/>
      <c r="D130" s="19" t="s">
        <v>109</v>
      </c>
      <c r="E130" s="39"/>
      <c r="F130" s="40"/>
      <c r="G130" s="197">
        <v>1322.28</v>
      </c>
      <c r="H130" s="240" t="s">
        <v>396</v>
      </c>
    </row>
    <row r="131" spans="1:10" ht="26.4" x14ac:dyDescent="0.3">
      <c r="A131" s="336">
        <v>3231</v>
      </c>
      <c r="B131" s="337"/>
      <c r="C131" s="338"/>
      <c r="D131" s="19" t="s">
        <v>441</v>
      </c>
      <c r="E131" s="39"/>
      <c r="F131" s="40"/>
      <c r="G131" s="197">
        <v>1322.28</v>
      </c>
      <c r="H131" s="240" t="s">
        <v>396</v>
      </c>
    </row>
    <row r="132" spans="1:10" x14ac:dyDescent="0.3">
      <c r="A132" s="345" t="s">
        <v>112</v>
      </c>
      <c r="B132" s="346"/>
      <c r="C132" s="347"/>
      <c r="D132" s="69" t="s">
        <v>113</v>
      </c>
      <c r="E132" s="70">
        <v>400</v>
      </c>
      <c r="F132" s="71">
        <f>F133</f>
        <v>500</v>
      </c>
      <c r="G132" s="179">
        <v>434.59</v>
      </c>
      <c r="H132" s="298">
        <f t="shared" si="1"/>
        <v>86.917999999999992</v>
      </c>
      <c r="I132" s="114"/>
      <c r="J132" s="109" t="s">
        <v>95</v>
      </c>
    </row>
    <row r="133" spans="1:10" x14ac:dyDescent="0.3">
      <c r="A133" s="342" t="s">
        <v>56</v>
      </c>
      <c r="B133" s="343"/>
      <c r="C133" s="344"/>
      <c r="D133" s="27" t="s">
        <v>57</v>
      </c>
      <c r="E133" s="86">
        <v>400</v>
      </c>
      <c r="F133" s="87">
        <v>500</v>
      </c>
      <c r="G133" s="263">
        <v>434.59</v>
      </c>
      <c r="H133" s="297">
        <f t="shared" si="1"/>
        <v>86.917999999999992</v>
      </c>
    </row>
    <row r="134" spans="1:10" x14ac:dyDescent="0.3">
      <c r="A134" s="336">
        <v>3</v>
      </c>
      <c r="B134" s="337"/>
      <c r="C134" s="338"/>
      <c r="D134" s="19" t="s">
        <v>77</v>
      </c>
      <c r="E134" s="39">
        <v>400</v>
      </c>
      <c r="F134" s="40">
        <v>500</v>
      </c>
      <c r="G134" s="197">
        <v>434.59</v>
      </c>
      <c r="H134" s="240">
        <f t="shared" si="1"/>
        <v>86.917999999999992</v>
      </c>
    </row>
    <row r="135" spans="1:10" x14ac:dyDescent="0.3">
      <c r="A135" s="336">
        <v>32</v>
      </c>
      <c r="B135" s="337"/>
      <c r="C135" s="338"/>
      <c r="D135" s="19" t="s">
        <v>74</v>
      </c>
      <c r="E135" s="39">
        <v>400</v>
      </c>
      <c r="F135" s="40">
        <v>500</v>
      </c>
      <c r="G135" s="197">
        <v>434.59</v>
      </c>
      <c r="H135" s="240">
        <f t="shared" si="1"/>
        <v>86.917999999999992</v>
      </c>
    </row>
    <row r="136" spans="1:10" x14ac:dyDescent="0.3">
      <c r="A136" s="336">
        <v>323</v>
      </c>
      <c r="B136" s="337"/>
      <c r="C136" s="338"/>
      <c r="D136" s="19" t="s">
        <v>109</v>
      </c>
      <c r="E136" s="39"/>
      <c r="F136" s="40"/>
      <c r="G136" s="197">
        <v>434.59</v>
      </c>
      <c r="H136" s="240" t="s">
        <v>396</v>
      </c>
    </row>
    <row r="137" spans="1:10" ht="26.4" x14ac:dyDescent="0.3">
      <c r="A137" s="336">
        <v>3231</v>
      </c>
      <c r="B137" s="337"/>
      <c r="C137" s="338"/>
      <c r="D137" s="19" t="s">
        <v>441</v>
      </c>
      <c r="E137" s="39"/>
      <c r="F137" s="40"/>
      <c r="G137" s="197">
        <v>434.59</v>
      </c>
      <c r="H137" s="240" t="s">
        <v>396</v>
      </c>
    </row>
    <row r="138" spans="1:10" ht="26.4" x14ac:dyDescent="0.3">
      <c r="A138" s="345" t="s">
        <v>114</v>
      </c>
      <c r="B138" s="346"/>
      <c r="C138" s="347"/>
      <c r="D138" s="69" t="s">
        <v>115</v>
      </c>
      <c r="E138" s="70">
        <v>1200</v>
      </c>
      <c r="F138" s="71">
        <f>F139</f>
        <v>2000</v>
      </c>
      <c r="G138" s="179">
        <v>1426.4</v>
      </c>
      <c r="H138" s="298">
        <f t="shared" ref="H138:H199" si="2">G138/F138*100</f>
        <v>71.320000000000007</v>
      </c>
      <c r="I138" s="114"/>
      <c r="J138" s="109" t="s">
        <v>95</v>
      </c>
    </row>
    <row r="139" spans="1:10" x14ac:dyDescent="0.3">
      <c r="A139" s="342" t="s">
        <v>56</v>
      </c>
      <c r="B139" s="343"/>
      <c r="C139" s="344"/>
      <c r="D139" s="27" t="s">
        <v>57</v>
      </c>
      <c r="E139" s="86">
        <v>1200</v>
      </c>
      <c r="F139" s="87">
        <v>2000</v>
      </c>
      <c r="G139" s="263">
        <v>1426.4</v>
      </c>
      <c r="H139" s="297">
        <f t="shared" si="2"/>
        <v>71.320000000000007</v>
      </c>
    </row>
    <row r="140" spans="1:10" x14ac:dyDescent="0.3">
      <c r="A140" s="336">
        <v>3</v>
      </c>
      <c r="B140" s="337"/>
      <c r="C140" s="338"/>
      <c r="D140" s="19" t="s">
        <v>77</v>
      </c>
      <c r="E140" s="39">
        <v>1200</v>
      </c>
      <c r="F140" s="40">
        <v>2000</v>
      </c>
      <c r="G140" s="197">
        <v>1426.4</v>
      </c>
      <c r="H140" s="240">
        <f t="shared" si="2"/>
        <v>71.320000000000007</v>
      </c>
    </row>
    <row r="141" spans="1:10" x14ac:dyDescent="0.3">
      <c r="A141" s="336">
        <v>32</v>
      </c>
      <c r="B141" s="337"/>
      <c r="C141" s="338"/>
      <c r="D141" s="19" t="s">
        <v>74</v>
      </c>
      <c r="E141" s="39">
        <v>1200</v>
      </c>
      <c r="F141" s="40">
        <v>2000</v>
      </c>
      <c r="G141" s="197">
        <v>1426.4</v>
      </c>
      <c r="H141" s="240">
        <f t="shared" si="2"/>
        <v>71.320000000000007</v>
      </c>
    </row>
    <row r="142" spans="1:10" x14ac:dyDescent="0.3">
      <c r="A142" s="336">
        <v>323</v>
      </c>
      <c r="B142" s="337"/>
      <c r="C142" s="338"/>
      <c r="D142" s="19" t="s">
        <v>109</v>
      </c>
      <c r="E142" s="39"/>
      <c r="F142" s="40"/>
      <c r="G142" s="197">
        <v>1426.4</v>
      </c>
      <c r="H142" s="240" t="s">
        <v>396</v>
      </c>
    </row>
    <row r="143" spans="1:10" ht="26.4" x14ac:dyDescent="0.3">
      <c r="A143" s="336">
        <v>3231</v>
      </c>
      <c r="B143" s="337"/>
      <c r="C143" s="338"/>
      <c r="D143" s="19" t="s">
        <v>441</v>
      </c>
      <c r="E143" s="39"/>
      <c r="F143" s="40"/>
      <c r="G143" s="197">
        <v>1426.4</v>
      </c>
      <c r="H143" s="240" t="s">
        <v>396</v>
      </c>
    </row>
    <row r="144" spans="1:10" ht="26.4" x14ac:dyDescent="0.3">
      <c r="A144" s="345" t="s">
        <v>116</v>
      </c>
      <c r="B144" s="346"/>
      <c r="C144" s="347"/>
      <c r="D144" s="69" t="s">
        <v>118</v>
      </c>
      <c r="E144" s="70">
        <v>3000</v>
      </c>
      <c r="F144" s="71">
        <v>3200</v>
      </c>
      <c r="G144" s="179">
        <v>2890.55</v>
      </c>
      <c r="H144" s="298">
        <f t="shared" si="2"/>
        <v>90.329687500000006</v>
      </c>
      <c r="I144" s="114"/>
      <c r="J144" s="109" t="s">
        <v>119</v>
      </c>
    </row>
    <row r="145" spans="1:10" x14ac:dyDescent="0.3">
      <c r="A145" s="342" t="s">
        <v>56</v>
      </c>
      <c r="B145" s="343"/>
      <c r="C145" s="344"/>
      <c r="D145" s="27" t="s">
        <v>57</v>
      </c>
      <c r="E145" s="86">
        <v>3000</v>
      </c>
      <c r="F145" s="87">
        <v>3200</v>
      </c>
      <c r="G145" s="263">
        <v>2890.55</v>
      </c>
      <c r="H145" s="297">
        <f t="shared" si="2"/>
        <v>90.329687500000006</v>
      </c>
    </row>
    <row r="146" spans="1:10" x14ac:dyDescent="0.3">
      <c r="A146" s="336">
        <v>3</v>
      </c>
      <c r="B146" s="337"/>
      <c r="C146" s="338"/>
      <c r="D146" s="19" t="s">
        <v>77</v>
      </c>
      <c r="E146" s="39">
        <v>3000</v>
      </c>
      <c r="F146" s="40">
        <v>3200</v>
      </c>
      <c r="G146" s="197">
        <v>2890.55</v>
      </c>
      <c r="H146" s="240">
        <f t="shared" si="2"/>
        <v>90.329687500000006</v>
      </c>
    </row>
    <row r="147" spans="1:10" x14ac:dyDescent="0.3">
      <c r="A147" s="369">
        <v>32</v>
      </c>
      <c r="B147" s="370"/>
      <c r="C147" s="371"/>
      <c r="D147" s="19" t="s">
        <v>74</v>
      </c>
      <c r="E147" s="39">
        <v>3000</v>
      </c>
      <c r="F147" s="40">
        <v>3200</v>
      </c>
      <c r="G147" s="197">
        <v>2890.55</v>
      </c>
      <c r="H147" s="240">
        <f t="shared" si="2"/>
        <v>90.329687500000006</v>
      </c>
    </row>
    <row r="148" spans="1:10" x14ac:dyDescent="0.3">
      <c r="A148" s="372">
        <v>323</v>
      </c>
      <c r="B148" s="373"/>
      <c r="C148" s="374"/>
      <c r="D148" s="19" t="s">
        <v>109</v>
      </c>
      <c r="E148" s="39"/>
      <c r="F148" s="40"/>
      <c r="G148" s="197">
        <v>2890.55</v>
      </c>
      <c r="H148" s="240" t="s">
        <v>396</v>
      </c>
    </row>
    <row r="149" spans="1:10" x14ac:dyDescent="0.3">
      <c r="A149" s="375">
        <v>3234</v>
      </c>
      <c r="B149" s="376"/>
      <c r="C149" s="377"/>
      <c r="D149" s="19" t="s">
        <v>444</v>
      </c>
      <c r="E149" s="39"/>
      <c r="F149" s="40"/>
      <c r="G149" s="197">
        <v>2890.55</v>
      </c>
      <c r="H149" s="240" t="s">
        <v>396</v>
      </c>
    </row>
    <row r="150" spans="1:10" x14ac:dyDescent="0.3">
      <c r="A150" s="345" t="s">
        <v>117</v>
      </c>
      <c r="B150" s="346"/>
      <c r="C150" s="347"/>
      <c r="D150" s="69" t="s">
        <v>121</v>
      </c>
      <c r="E150" s="70">
        <v>530</v>
      </c>
      <c r="F150" s="71">
        <f>F151</f>
        <v>530</v>
      </c>
      <c r="G150" s="179">
        <v>93.47</v>
      </c>
      <c r="H150" s="298">
        <f t="shared" si="2"/>
        <v>17.635849056603771</v>
      </c>
      <c r="I150" s="114"/>
      <c r="J150" s="109" t="s">
        <v>122</v>
      </c>
    </row>
    <row r="151" spans="1:10" x14ac:dyDescent="0.3">
      <c r="A151" s="342" t="s">
        <v>56</v>
      </c>
      <c r="B151" s="343"/>
      <c r="C151" s="344"/>
      <c r="D151" s="27" t="s">
        <v>57</v>
      </c>
      <c r="E151" s="86">
        <v>530</v>
      </c>
      <c r="F151" s="87">
        <v>530</v>
      </c>
      <c r="G151" s="263">
        <v>93.47</v>
      </c>
      <c r="H151" s="297">
        <f t="shared" si="2"/>
        <v>17.635849056603771</v>
      </c>
    </row>
    <row r="152" spans="1:10" x14ac:dyDescent="0.3">
      <c r="A152" s="336">
        <v>3</v>
      </c>
      <c r="B152" s="337"/>
      <c r="C152" s="338"/>
      <c r="D152" s="19" t="s">
        <v>77</v>
      </c>
      <c r="E152" s="39">
        <v>530</v>
      </c>
      <c r="F152" s="40">
        <v>530</v>
      </c>
      <c r="G152" s="197">
        <v>93.47</v>
      </c>
      <c r="H152" s="240">
        <f t="shared" si="2"/>
        <v>17.635849056603771</v>
      </c>
    </row>
    <row r="153" spans="1:10" x14ac:dyDescent="0.3">
      <c r="A153" s="336">
        <v>32</v>
      </c>
      <c r="B153" s="337"/>
      <c r="C153" s="338"/>
      <c r="D153" s="19" t="s">
        <v>74</v>
      </c>
      <c r="E153" s="39">
        <v>530</v>
      </c>
      <c r="F153" s="40">
        <v>530</v>
      </c>
      <c r="G153" s="197">
        <v>93.47</v>
      </c>
      <c r="H153" s="240">
        <f t="shared" si="2"/>
        <v>17.635849056603771</v>
      </c>
    </row>
    <row r="154" spans="1:10" x14ac:dyDescent="0.3">
      <c r="A154" s="336">
        <v>323</v>
      </c>
      <c r="B154" s="337"/>
      <c r="C154" s="338"/>
      <c r="D154" s="19" t="s">
        <v>109</v>
      </c>
      <c r="E154" s="39"/>
      <c r="F154" s="40"/>
      <c r="G154" s="197">
        <v>93.47</v>
      </c>
      <c r="H154" s="240" t="s">
        <v>396</v>
      </c>
    </row>
    <row r="155" spans="1:10" x14ac:dyDescent="0.3">
      <c r="A155" s="336">
        <v>3234</v>
      </c>
      <c r="B155" s="337"/>
      <c r="C155" s="338"/>
      <c r="D155" s="19" t="s">
        <v>444</v>
      </c>
      <c r="E155" s="39"/>
      <c r="F155" s="40"/>
      <c r="G155" s="197">
        <v>93.47</v>
      </c>
      <c r="H155" s="240" t="s">
        <v>396</v>
      </c>
    </row>
    <row r="156" spans="1:10" x14ac:dyDescent="0.3">
      <c r="A156" s="345" t="s">
        <v>120</v>
      </c>
      <c r="B156" s="346"/>
      <c r="C156" s="347"/>
      <c r="D156" s="69" t="s">
        <v>486</v>
      </c>
      <c r="E156" s="70">
        <v>1330</v>
      </c>
      <c r="F156" s="71">
        <f>F157</f>
        <v>1330</v>
      </c>
      <c r="G156" s="179">
        <v>2047.78</v>
      </c>
      <c r="H156" s="298">
        <f t="shared" si="2"/>
        <v>153.96842105263158</v>
      </c>
      <c r="J156" s="109" t="s">
        <v>119</v>
      </c>
    </row>
    <row r="157" spans="1:10" x14ac:dyDescent="0.3">
      <c r="A157" s="342" t="s">
        <v>56</v>
      </c>
      <c r="B157" s="343"/>
      <c r="C157" s="344"/>
      <c r="D157" s="27" t="s">
        <v>57</v>
      </c>
      <c r="E157" s="86">
        <v>1330</v>
      </c>
      <c r="F157" s="87">
        <v>1330</v>
      </c>
      <c r="G157" s="263">
        <v>2047.78</v>
      </c>
      <c r="H157" s="297">
        <f t="shared" si="2"/>
        <v>153.96842105263158</v>
      </c>
    </row>
    <row r="158" spans="1:10" x14ac:dyDescent="0.3">
      <c r="A158" s="336">
        <v>3</v>
      </c>
      <c r="B158" s="337"/>
      <c r="C158" s="338"/>
      <c r="D158" s="19" t="s">
        <v>77</v>
      </c>
      <c r="E158" s="39">
        <v>1330</v>
      </c>
      <c r="F158" s="40">
        <v>1330</v>
      </c>
      <c r="G158" s="197">
        <v>2047.78</v>
      </c>
      <c r="H158" s="240">
        <f t="shared" si="2"/>
        <v>153.96842105263158</v>
      </c>
    </row>
    <row r="159" spans="1:10" x14ac:dyDescent="0.3">
      <c r="A159" s="369">
        <v>32</v>
      </c>
      <c r="B159" s="370"/>
      <c r="C159" s="371"/>
      <c r="D159" s="19" t="s">
        <v>74</v>
      </c>
      <c r="E159" s="39">
        <v>1330</v>
      </c>
      <c r="F159" s="40">
        <v>1330</v>
      </c>
      <c r="G159" s="197">
        <v>2047.78</v>
      </c>
      <c r="H159" s="240">
        <f t="shared" si="2"/>
        <v>153.96842105263158</v>
      </c>
    </row>
    <row r="160" spans="1:10" x14ac:dyDescent="0.3">
      <c r="A160" s="372">
        <v>323</v>
      </c>
      <c r="B160" s="373"/>
      <c r="C160" s="374"/>
      <c r="D160" s="19" t="s">
        <v>109</v>
      </c>
      <c r="E160" s="39"/>
      <c r="F160" s="40"/>
      <c r="G160" s="197">
        <v>2047.78</v>
      </c>
      <c r="H160" s="240" t="s">
        <v>396</v>
      </c>
    </row>
    <row r="161" spans="1:10" x14ac:dyDescent="0.3">
      <c r="A161" s="375">
        <v>3234</v>
      </c>
      <c r="B161" s="376"/>
      <c r="C161" s="377"/>
      <c r="D161" s="19" t="s">
        <v>444</v>
      </c>
      <c r="E161" s="39"/>
      <c r="F161" s="40"/>
      <c r="G161" s="197">
        <v>2047.78</v>
      </c>
      <c r="H161" s="240" t="s">
        <v>396</v>
      </c>
    </row>
    <row r="162" spans="1:10" x14ac:dyDescent="0.3">
      <c r="A162" s="345" t="s">
        <v>123</v>
      </c>
      <c r="B162" s="346"/>
      <c r="C162" s="347"/>
      <c r="D162" s="69" t="s">
        <v>125</v>
      </c>
      <c r="E162" s="70">
        <v>3800</v>
      </c>
      <c r="F162" s="71">
        <f>F163</f>
        <v>3800</v>
      </c>
      <c r="G162" s="179">
        <v>0</v>
      </c>
      <c r="H162" s="298">
        <f t="shared" si="2"/>
        <v>0</v>
      </c>
      <c r="J162" s="109" t="s">
        <v>95</v>
      </c>
    </row>
    <row r="163" spans="1:10" x14ac:dyDescent="0.3">
      <c r="A163" s="342" t="s">
        <v>56</v>
      </c>
      <c r="B163" s="343"/>
      <c r="C163" s="344"/>
      <c r="D163" s="27" t="s">
        <v>57</v>
      </c>
      <c r="E163" s="86">
        <v>3800</v>
      </c>
      <c r="F163" s="87">
        <v>3800</v>
      </c>
      <c r="G163" s="263">
        <v>0</v>
      </c>
      <c r="H163" s="297">
        <f t="shared" si="2"/>
        <v>0</v>
      </c>
    </row>
    <row r="164" spans="1:10" x14ac:dyDescent="0.3">
      <c r="A164" s="336">
        <v>3</v>
      </c>
      <c r="B164" s="337"/>
      <c r="C164" s="338"/>
      <c r="D164" s="19" t="s">
        <v>77</v>
      </c>
      <c r="E164" s="39">
        <v>3800</v>
      </c>
      <c r="F164" s="40">
        <v>3800</v>
      </c>
      <c r="G164" s="197">
        <v>0</v>
      </c>
      <c r="H164" s="240">
        <f t="shared" si="2"/>
        <v>0</v>
      </c>
    </row>
    <row r="165" spans="1:10" x14ac:dyDescent="0.3">
      <c r="A165" s="369">
        <v>32</v>
      </c>
      <c r="B165" s="370"/>
      <c r="C165" s="371"/>
      <c r="D165" s="19" t="s">
        <v>74</v>
      </c>
      <c r="E165" s="39">
        <v>3800</v>
      </c>
      <c r="F165" s="40">
        <v>3800</v>
      </c>
      <c r="G165" s="197">
        <v>0</v>
      </c>
      <c r="H165" s="240">
        <f t="shared" si="2"/>
        <v>0</v>
      </c>
    </row>
    <row r="166" spans="1:10" ht="26.4" x14ac:dyDescent="0.3">
      <c r="A166" s="345" t="s">
        <v>124</v>
      </c>
      <c r="B166" s="346"/>
      <c r="C166" s="347"/>
      <c r="D166" s="69" t="s">
        <v>128</v>
      </c>
      <c r="E166" s="70">
        <v>700</v>
      </c>
      <c r="F166" s="71">
        <f>F167</f>
        <v>0</v>
      </c>
      <c r="G166" s="179">
        <v>0</v>
      </c>
      <c r="H166" s="298" t="s">
        <v>396</v>
      </c>
      <c r="J166" s="109" t="s">
        <v>95</v>
      </c>
    </row>
    <row r="167" spans="1:10" x14ac:dyDescent="0.3">
      <c r="A167" s="342" t="s">
        <v>56</v>
      </c>
      <c r="B167" s="343"/>
      <c r="C167" s="344"/>
      <c r="D167" s="27" t="s">
        <v>57</v>
      </c>
      <c r="E167" s="86">
        <v>700</v>
      </c>
      <c r="F167" s="87">
        <v>0</v>
      </c>
      <c r="G167" s="263">
        <v>0</v>
      </c>
      <c r="H167" s="297" t="s">
        <v>396</v>
      </c>
    </row>
    <row r="168" spans="1:10" x14ac:dyDescent="0.3">
      <c r="A168" s="336">
        <v>3</v>
      </c>
      <c r="B168" s="337"/>
      <c r="C168" s="338"/>
      <c r="D168" s="19" t="s">
        <v>77</v>
      </c>
      <c r="E168" s="39">
        <v>700</v>
      </c>
      <c r="F168" s="40">
        <v>0</v>
      </c>
      <c r="G168" s="197">
        <v>0</v>
      </c>
      <c r="H168" s="240" t="s">
        <v>396</v>
      </c>
    </row>
    <row r="169" spans="1:10" x14ac:dyDescent="0.3">
      <c r="A169" s="369">
        <v>32</v>
      </c>
      <c r="B169" s="370"/>
      <c r="C169" s="371"/>
      <c r="D169" s="19" t="s">
        <v>74</v>
      </c>
      <c r="E169" s="39">
        <v>700</v>
      </c>
      <c r="F169" s="40">
        <v>0</v>
      </c>
      <c r="G169" s="197">
        <v>0</v>
      </c>
      <c r="H169" s="240" t="s">
        <v>396</v>
      </c>
    </row>
    <row r="170" spans="1:10" ht="26.4" x14ac:dyDescent="0.3">
      <c r="A170" s="345" t="s">
        <v>127</v>
      </c>
      <c r="B170" s="346"/>
      <c r="C170" s="347"/>
      <c r="D170" s="69" t="s">
        <v>130</v>
      </c>
      <c r="E170" s="70">
        <v>1500</v>
      </c>
      <c r="F170" s="71">
        <f>F171</f>
        <v>7000</v>
      </c>
      <c r="G170" s="179">
        <v>6875</v>
      </c>
      <c r="H170" s="298">
        <f t="shared" si="2"/>
        <v>98.214285714285708</v>
      </c>
      <c r="I170" s="114"/>
      <c r="J170" s="109" t="s">
        <v>95</v>
      </c>
    </row>
    <row r="171" spans="1:10" x14ac:dyDescent="0.3">
      <c r="A171" s="342" t="s">
        <v>56</v>
      </c>
      <c r="B171" s="343"/>
      <c r="C171" s="344"/>
      <c r="D171" s="27" t="s">
        <v>57</v>
      </c>
      <c r="E171" s="86">
        <v>1500</v>
      </c>
      <c r="F171" s="87">
        <v>7000</v>
      </c>
      <c r="G171" s="263">
        <v>6875</v>
      </c>
      <c r="H171" s="297">
        <f t="shared" si="2"/>
        <v>98.214285714285708</v>
      </c>
    </row>
    <row r="172" spans="1:10" x14ac:dyDescent="0.3">
      <c r="A172" s="336">
        <v>3</v>
      </c>
      <c r="B172" s="337"/>
      <c r="C172" s="338"/>
      <c r="D172" s="19" t="s">
        <v>77</v>
      </c>
      <c r="E172" s="39">
        <v>1500</v>
      </c>
      <c r="F172" s="40">
        <v>7000</v>
      </c>
      <c r="G172" s="197">
        <v>6875</v>
      </c>
      <c r="H172" s="240">
        <f t="shared" si="2"/>
        <v>98.214285714285708</v>
      </c>
    </row>
    <row r="173" spans="1:10" x14ac:dyDescent="0.3">
      <c r="A173" s="336">
        <v>32</v>
      </c>
      <c r="B173" s="337"/>
      <c r="C173" s="338"/>
      <c r="D173" s="19" t="s">
        <v>74</v>
      </c>
      <c r="E173" s="39">
        <v>1500</v>
      </c>
      <c r="F173" s="40">
        <v>7000</v>
      </c>
      <c r="G173" s="197">
        <v>6875</v>
      </c>
      <c r="H173" s="240">
        <f t="shared" si="2"/>
        <v>98.214285714285708</v>
      </c>
    </row>
    <row r="174" spans="1:10" x14ac:dyDescent="0.3">
      <c r="A174" s="336">
        <v>323</v>
      </c>
      <c r="B174" s="337"/>
      <c r="C174" s="338"/>
      <c r="D174" s="19" t="s">
        <v>494</v>
      </c>
      <c r="E174" s="39"/>
      <c r="F174" s="40"/>
      <c r="G174" s="197">
        <v>6875</v>
      </c>
      <c r="H174" s="240" t="s">
        <v>396</v>
      </c>
    </row>
    <row r="175" spans="1:10" x14ac:dyDescent="0.3">
      <c r="A175" s="336">
        <v>3237</v>
      </c>
      <c r="B175" s="337"/>
      <c r="C175" s="338"/>
      <c r="D175" s="19" t="s">
        <v>369</v>
      </c>
      <c r="E175" s="39"/>
      <c r="F175" s="40"/>
      <c r="G175" s="197">
        <v>6875</v>
      </c>
      <c r="H175" s="240" t="s">
        <v>396</v>
      </c>
    </row>
    <row r="176" spans="1:10" x14ac:dyDescent="0.3">
      <c r="A176" s="345" t="s">
        <v>129</v>
      </c>
      <c r="B176" s="346"/>
      <c r="C176" s="347"/>
      <c r="D176" s="69" t="s">
        <v>132</v>
      </c>
      <c r="E176" s="70">
        <v>1000</v>
      </c>
      <c r="F176" s="71">
        <f>F177</f>
        <v>0</v>
      </c>
      <c r="G176" s="179">
        <v>0</v>
      </c>
      <c r="H176" s="298" t="s">
        <v>396</v>
      </c>
      <c r="J176" s="109" t="s">
        <v>95</v>
      </c>
    </row>
    <row r="177" spans="1:10" x14ac:dyDescent="0.3">
      <c r="A177" s="342" t="s">
        <v>56</v>
      </c>
      <c r="B177" s="343"/>
      <c r="C177" s="344"/>
      <c r="D177" s="27" t="s">
        <v>57</v>
      </c>
      <c r="E177" s="86">
        <v>1000</v>
      </c>
      <c r="F177" s="87">
        <v>0</v>
      </c>
      <c r="G177" s="263">
        <v>0</v>
      </c>
      <c r="H177" s="297" t="s">
        <v>396</v>
      </c>
    </row>
    <row r="178" spans="1:10" x14ac:dyDescent="0.3">
      <c r="A178" s="336">
        <v>3</v>
      </c>
      <c r="B178" s="337"/>
      <c r="C178" s="338"/>
      <c r="D178" s="19" t="s">
        <v>77</v>
      </c>
      <c r="E178" s="39">
        <v>1000</v>
      </c>
      <c r="F178" s="40">
        <v>0</v>
      </c>
      <c r="G178" s="197">
        <v>0</v>
      </c>
      <c r="H178" s="240" t="s">
        <v>396</v>
      </c>
    </row>
    <row r="179" spans="1:10" x14ac:dyDescent="0.3">
      <c r="A179" s="336">
        <v>32</v>
      </c>
      <c r="B179" s="337"/>
      <c r="C179" s="338"/>
      <c r="D179" s="19" t="s">
        <v>74</v>
      </c>
      <c r="E179" s="39">
        <v>1000</v>
      </c>
      <c r="F179" s="40">
        <v>0</v>
      </c>
      <c r="G179" s="197">
        <v>0</v>
      </c>
      <c r="H179" s="240" t="s">
        <v>396</v>
      </c>
    </row>
    <row r="180" spans="1:10" ht="26.4" x14ac:dyDescent="0.3">
      <c r="A180" s="345" t="s">
        <v>131</v>
      </c>
      <c r="B180" s="346"/>
      <c r="C180" s="347"/>
      <c r="D180" s="69" t="s">
        <v>134</v>
      </c>
      <c r="E180" s="70">
        <v>2000</v>
      </c>
      <c r="F180" s="71">
        <f>F181</f>
        <v>2000</v>
      </c>
      <c r="G180" s="179">
        <v>1873.76</v>
      </c>
      <c r="H180" s="298">
        <f t="shared" si="2"/>
        <v>93.688000000000002</v>
      </c>
      <c r="I180" s="114"/>
      <c r="J180" s="109" t="s">
        <v>95</v>
      </c>
    </row>
    <row r="181" spans="1:10" x14ac:dyDescent="0.3">
      <c r="A181" s="342" t="s">
        <v>56</v>
      </c>
      <c r="B181" s="343"/>
      <c r="C181" s="344"/>
      <c r="D181" s="44" t="s">
        <v>57</v>
      </c>
      <c r="E181" s="86">
        <v>2000</v>
      </c>
      <c r="F181" s="87">
        <v>2000</v>
      </c>
      <c r="G181" s="263">
        <v>1873.76</v>
      </c>
      <c r="H181" s="297">
        <f t="shared" si="2"/>
        <v>93.688000000000002</v>
      </c>
    </row>
    <row r="182" spans="1:10" x14ac:dyDescent="0.3">
      <c r="A182" s="336">
        <v>3</v>
      </c>
      <c r="B182" s="337"/>
      <c r="C182" s="338"/>
      <c r="D182" s="19" t="s">
        <v>77</v>
      </c>
      <c r="E182" s="39">
        <v>2000</v>
      </c>
      <c r="F182" s="40">
        <v>2000</v>
      </c>
      <c r="G182" s="197">
        <v>1873.76</v>
      </c>
      <c r="H182" s="240">
        <f t="shared" si="2"/>
        <v>93.688000000000002</v>
      </c>
    </row>
    <row r="183" spans="1:10" x14ac:dyDescent="0.3">
      <c r="A183" s="336">
        <v>32</v>
      </c>
      <c r="B183" s="337"/>
      <c r="C183" s="338"/>
      <c r="D183" s="19" t="s">
        <v>74</v>
      </c>
      <c r="E183" s="39">
        <v>2000</v>
      </c>
      <c r="F183" s="40">
        <v>2000</v>
      </c>
      <c r="G183" s="197">
        <v>1873.76</v>
      </c>
      <c r="H183" s="240">
        <f t="shared" si="2"/>
        <v>93.688000000000002</v>
      </c>
    </row>
    <row r="184" spans="1:10" x14ac:dyDescent="0.3">
      <c r="A184" s="336">
        <v>323</v>
      </c>
      <c r="B184" s="337"/>
      <c r="C184" s="338"/>
      <c r="D184" s="19" t="s">
        <v>494</v>
      </c>
      <c r="E184" s="39"/>
      <c r="F184" s="40"/>
      <c r="G184" s="197">
        <v>1873.76</v>
      </c>
      <c r="H184" s="240" t="s">
        <v>396</v>
      </c>
    </row>
    <row r="185" spans="1:10" x14ac:dyDescent="0.3">
      <c r="A185" s="336">
        <v>3238</v>
      </c>
      <c r="B185" s="337"/>
      <c r="C185" s="338"/>
      <c r="D185" s="19" t="s">
        <v>447</v>
      </c>
      <c r="E185" s="39"/>
      <c r="F185" s="40"/>
      <c r="G185" s="197">
        <v>1873.76</v>
      </c>
      <c r="H185" s="240" t="s">
        <v>396</v>
      </c>
    </row>
    <row r="186" spans="1:10" ht="26.4" x14ac:dyDescent="0.3">
      <c r="A186" s="345" t="s">
        <v>133</v>
      </c>
      <c r="B186" s="346"/>
      <c r="C186" s="347"/>
      <c r="D186" s="69" t="s">
        <v>136</v>
      </c>
      <c r="E186" s="70">
        <v>900</v>
      </c>
      <c r="F186" s="71">
        <f>F187</f>
        <v>1000</v>
      </c>
      <c r="G186" s="179">
        <v>1028.07</v>
      </c>
      <c r="H186" s="298">
        <f t="shared" si="2"/>
        <v>102.807</v>
      </c>
      <c r="I186" s="114"/>
      <c r="J186" s="109" t="s">
        <v>55</v>
      </c>
    </row>
    <row r="187" spans="1:10" x14ac:dyDescent="0.3">
      <c r="A187" s="342" t="s">
        <v>56</v>
      </c>
      <c r="B187" s="343"/>
      <c r="C187" s="344"/>
      <c r="D187" s="27" t="s">
        <v>57</v>
      </c>
      <c r="E187" s="86">
        <v>900</v>
      </c>
      <c r="F187" s="87">
        <v>1000</v>
      </c>
      <c r="G187" s="263">
        <v>1028.07</v>
      </c>
      <c r="H187" s="297">
        <f t="shared" si="2"/>
        <v>102.807</v>
      </c>
    </row>
    <row r="188" spans="1:10" x14ac:dyDescent="0.3">
      <c r="A188" s="336">
        <v>3</v>
      </c>
      <c r="B188" s="337"/>
      <c r="C188" s="338"/>
      <c r="D188" s="19" t="s">
        <v>77</v>
      </c>
      <c r="E188" s="39">
        <v>900</v>
      </c>
      <c r="F188" s="40">
        <v>1000</v>
      </c>
      <c r="G188" s="197">
        <v>1028.07</v>
      </c>
      <c r="H188" s="240">
        <f t="shared" si="2"/>
        <v>102.807</v>
      </c>
    </row>
    <row r="189" spans="1:10" x14ac:dyDescent="0.3">
      <c r="A189" s="336">
        <v>32</v>
      </c>
      <c r="B189" s="337"/>
      <c r="C189" s="338"/>
      <c r="D189" s="19" t="s">
        <v>74</v>
      </c>
      <c r="E189" s="39">
        <v>900</v>
      </c>
      <c r="F189" s="40">
        <v>1000</v>
      </c>
      <c r="G189" s="197">
        <v>1028.07</v>
      </c>
      <c r="H189" s="240">
        <f t="shared" si="2"/>
        <v>102.807</v>
      </c>
    </row>
    <row r="190" spans="1:10" x14ac:dyDescent="0.3">
      <c r="A190" s="336">
        <v>323</v>
      </c>
      <c r="B190" s="337"/>
      <c r="C190" s="338"/>
      <c r="D190" s="19" t="s">
        <v>494</v>
      </c>
      <c r="E190" s="39"/>
      <c r="F190" s="40"/>
      <c r="G190" s="197">
        <v>1028.07</v>
      </c>
      <c r="H190" s="240" t="s">
        <v>396</v>
      </c>
    </row>
    <row r="191" spans="1:10" x14ac:dyDescent="0.3">
      <c r="A191" s="336">
        <v>3239</v>
      </c>
      <c r="B191" s="337"/>
      <c r="C191" s="338"/>
      <c r="D191" s="19" t="s">
        <v>448</v>
      </c>
      <c r="E191" s="39"/>
      <c r="F191" s="40"/>
      <c r="G191" s="197">
        <v>1028.07</v>
      </c>
      <c r="H191" s="240" t="s">
        <v>396</v>
      </c>
    </row>
    <row r="192" spans="1:10" ht="26.4" x14ac:dyDescent="0.3">
      <c r="A192" s="345" t="s">
        <v>135</v>
      </c>
      <c r="B192" s="346"/>
      <c r="C192" s="347"/>
      <c r="D192" s="69" t="s">
        <v>138</v>
      </c>
      <c r="E192" s="70">
        <v>250</v>
      </c>
      <c r="F192" s="71">
        <f>F193</f>
        <v>150</v>
      </c>
      <c r="G192" s="179">
        <v>133.36000000000001</v>
      </c>
      <c r="H192" s="298">
        <f t="shared" si="2"/>
        <v>88.90666666666668</v>
      </c>
      <c r="I192" s="114"/>
      <c r="J192" s="109" t="s">
        <v>95</v>
      </c>
    </row>
    <row r="193" spans="1:10" x14ac:dyDescent="0.3">
      <c r="A193" s="342" t="s">
        <v>56</v>
      </c>
      <c r="B193" s="343"/>
      <c r="C193" s="344"/>
      <c r="D193" s="27" t="s">
        <v>57</v>
      </c>
      <c r="E193" s="86">
        <v>250</v>
      </c>
      <c r="F193" s="87">
        <v>150</v>
      </c>
      <c r="G193" s="263">
        <v>133.36000000000001</v>
      </c>
      <c r="H193" s="297">
        <f t="shared" si="2"/>
        <v>88.90666666666668</v>
      </c>
    </row>
    <row r="194" spans="1:10" x14ac:dyDescent="0.3">
      <c r="A194" s="336">
        <v>3</v>
      </c>
      <c r="B194" s="337"/>
      <c r="C194" s="338"/>
      <c r="D194" s="19" t="s">
        <v>77</v>
      </c>
      <c r="E194" s="39">
        <v>250</v>
      </c>
      <c r="F194" s="40">
        <v>150</v>
      </c>
      <c r="G194" s="197">
        <v>133.36000000000001</v>
      </c>
      <c r="H194" s="240">
        <f t="shared" si="2"/>
        <v>88.90666666666668</v>
      </c>
    </row>
    <row r="195" spans="1:10" x14ac:dyDescent="0.3">
      <c r="A195" s="336">
        <v>32</v>
      </c>
      <c r="B195" s="337"/>
      <c r="C195" s="338"/>
      <c r="D195" s="19" t="s">
        <v>74</v>
      </c>
      <c r="E195" s="39">
        <v>250</v>
      </c>
      <c r="F195" s="40">
        <v>150</v>
      </c>
      <c r="G195" s="197">
        <v>133.36000000000001</v>
      </c>
      <c r="H195" s="240">
        <f t="shared" si="2"/>
        <v>88.90666666666668</v>
      </c>
    </row>
    <row r="196" spans="1:10" x14ac:dyDescent="0.3">
      <c r="A196" s="336">
        <v>323</v>
      </c>
      <c r="B196" s="337"/>
      <c r="C196" s="338"/>
      <c r="D196" s="19" t="s">
        <v>494</v>
      </c>
      <c r="E196" s="39"/>
      <c r="F196" s="40"/>
      <c r="G196" s="197">
        <v>133.36000000000001</v>
      </c>
      <c r="H196" s="240" t="s">
        <v>396</v>
      </c>
    </row>
    <row r="197" spans="1:10" x14ac:dyDescent="0.3">
      <c r="A197" s="336">
        <v>3239</v>
      </c>
      <c r="B197" s="337"/>
      <c r="C197" s="338"/>
      <c r="D197" s="19" t="s">
        <v>448</v>
      </c>
      <c r="E197" s="39"/>
      <c r="F197" s="40"/>
      <c r="G197" s="197">
        <v>133.36000000000001</v>
      </c>
      <c r="H197" s="240" t="s">
        <v>396</v>
      </c>
    </row>
    <row r="198" spans="1:10" x14ac:dyDescent="0.3">
      <c r="A198" s="339" t="s">
        <v>137</v>
      </c>
      <c r="B198" s="340"/>
      <c r="C198" s="341"/>
      <c r="D198" s="73" t="s">
        <v>139</v>
      </c>
      <c r="E198" s="70">
        <v>1500</v>
      </c>
      <c r="F198" s="70">
        <f>F199</f>
        <v>1500</v>
      </c>
      <c r="G198" s="175">
        <v>1469.28</v>
      </c>
      <c r="H198" s="296">
        <f t="shared" si="2"/>
        <v>97.951999999999998</v>
      </c>
      <c r="I198" s="114"/>
      <c r="J198" s="109" t="s">
        <v>55</v>
      </c>
    </row>
    <row r="199" spans="1:10" x14ac:dyDescent="0.3">
      <c r="A199" s="342" t="s">
        <v>56</v>
      </c>
      <c r="B199" s="343"/>
      <c r="C199" s="344"/>
      <c r="D199" s="27" t="s">
        <v>57</v>
      </c>
      <c r="E199" s="86">
        <v>1500</v>
      </c>
      <c r="F199" s="87">
        <v>1500</v>
      </c>
      <c r="G199" s="263">
        <v>1469.28</v>
      </c>
      <c r="H199" s="297">
        <f t="shared" si="2"/>
        <v>97.951999999999998</v>
      </c>
    </row>
    <row r="200" spans="1:10" x14ac:dyDescent="0.3">
      <c r="A200" s="336">
        <v>3</v>
      </c>
      <c r="B200" s="337"/>
      <c r="C200" s="338"/>
      <c r="D200" s="19" t="s">
        <v>77</v>
      </c>
      <c r="E200" s="39">
        <v>1500</v>
      </c>
      <c r="F200" s="40">
        <v>1500</v>
      </c>
      <c r="G200" s="197">
        <v>1469.28</v>
      </c>
      <c r="H200" s="240">
        <f t="shared" ref="H200:H263" si="3">G200/F200*100</f>
        <v>97.951999999999998</v>
      </c>
    </row>
    <row r="201" spans="1:10" x14ac:dyDescent="0.3">
      <c r="A201" s="369">
        <v>32</v>
      </c>
      <c r="B201" s="370"/>
      <c r="C201" s="371"/>
      <c r="D201" s="19" t="s">
        <v>74</v>
      </c>
      <c r="E201" s="39">
        <v>1500</v>
      </c>
      <c r="F201" s="40">
        <v>1500</v>
      </c>
      <c r="G201" s="197">
        <v>1469.28</v>
      </c>
      <c r="H201" s="240">
        <f t="shared" si="3"/>
        <v>97.951999999999998</v>
      </c>
    </row>
    <row r="202" spans="1:10" x14ac:dyDescent="0.3">
      <c r="A202" s="372">
        <v>323</v>
      </c>
      <c r="B202" s="373"/>
      <c r="C202" s="374"/>
      <c r="D202" s="19" t="s">
        <v>494</v>
      </c>
      <c r="E202" s="39"/>
      <c r="F202" s="40"/>
      <c r="G202" s="197">
        <v>1469.28</v>
      </c>
      <c r="H202" s="240" t="s">
        <v>396</v>
      </c>
    </row>
    <row r="203" spans="1:10" x14ac:dyDescent="0.3">
      <c r="A203" s="375">
        <v>3235</v>
      </c>
      <c r="B203" s="376"/>
      <c r="C203" s="377"/>
      <c r="D203" s="19" t="s">
        <v>496</v>
      </c>
      <c r="E203" s="39"/>
      <c r="F203" s="40"/>
      <c r="G203" s="197">
        <v>1469.28</v>
      </c>
      <c r="H203" s="240" t="s">
        <v>396</v>
      </c>
    </row>
    <row r="204" spans="1:10" x14ac:dyDescent="0.3">
      <c r="A204" s="357" t="s">
        <v>140</v>
      </c>
      <c r="B204" s="358"/>
      <c r="C204" s="359"/>
      <c r="D204" s="67" t="s">
        <v>141</v>
      </c>
      <c r="E204" s="68">
        <f>E205+E211+E217+E223+E229+E235+E239+E245</f>
        <v>9000</v>
      </c>
      <c r="F204" s="68">
        <f>F205+F211+F217+F223+F229+F235+F239+F245+F249+F256+F263</f>
        <v>17800</v>
      </c>
      <c r="G204" s="262">
        <f>G205+G211+G217+G223+G229+G235+G239+G245+G249+G256+G263</f>
        <v>13074.23</v>
      </c>
      <c r="H204" s="295">
        <f t="shared" si="3"/>
        <v>73.450730337078653</v>
      </c>
    </row>
    <row r="205" spans="1:10" x14ac:dyDescent="0.3">
      <c r="A205" s="345" t="s">
        <v>142</v>
      </c>
      <c r="B205" s="346"/>
      <c r="C205" s="347"/>
      <c r="D205" s="69" t="s">
        <v>143</v>
      </c>
      <c r="E205" s="70">
        <v>400</v>
      </c>
      <c r="F205" s="71">
        <f>F206</f>
        <v>400</v>
      </c>
      <c r="G205" s="179">
        <v>300.74</v>
      </c>
      <c r="H205" s="298">
        <f t="shared" si="3"/>
        <v>75.185000000000002</v>
      </c>
      <c r="I205" s="114"/>
      <c r="J205" s="109" t="s">
        <v>55</v>
      </c>
    </row>
    <row r="206" spans="1:10" x14ac:dyDescent="0.3">
      <c r="A206" s="342" t="s">
        <v>56</v>
      </c>
      <c r="B206" s="343"/>
      <c r="C206" s="344"/>
      <c r="D206" s="27" t="s">
        <v>57</v>
      </c>
      <c r="E206" s="86">
        <v>400</v>
      </c>
      <c r="F206" s="87">
        <v>400</v>
      </c>
      <c r="G206" s="263">
        <v>300.74</v>
      </c>
      <c r="H206" s="297">
        <f t="shared" si="3"/>
        <v>75.185000000000002</v>
      </c>
    </row>
    <row r="207" spans="1:10" x14ac:dyDescent="0.3">
      <c r="A207" s="336">
        <v>3</v>
      </c>
      <c r="B207" s="337"/>
      <c r="C207" s="338"/>
      <c r="D207" s="19" t="s">
        <v>77</v>
      </c>
      <c r="E207" s="39">
        <v>400</v>
      </c>
      <c r="F207" s="40">
        <v>400</v>
      </c>
      <c r="G207" s="197">
        <v>300.74</v>
      </c>
      <c r="H207" s="240">
        <f t="shared" si="3"/>
        <v>75.185000000000002</v>
      </c>
    </row>
    <row r="208" spans="1:10" x14ac:dyDescent="0.3">
      <c r="A208" s="336">
        <v>32</v>
      </c>
      <c r="B208" s="337"/>
      <c r="C208" s="338"/>
      <c r="D208" s="19" t="s">
        <v>74</v>
      </c>
      <c r="E208" s="39">
        <v>400</v>
      </c>
      <c r="F208" s="40">
        <v>400</v>
      </c>
      <c r="G208" s="197">
        <v>300.74</v>
      </c>
      <c r="H208" s="240">
        <f t="shared" si="3"/>
        <v>75.185000000000002</v>
      </c>
    </row>
    <row r="209" spans="1:10" ht="26.4" x14ac:dyDescent="0.3">
      <c r="A209" s="336">
        <v>329</v>
      </c>
      <c r="B209" s="337"/>
      <c r="C209" s="338"/>
      <c r="D209" s="19" t="s">
        <v>493</v>
      </c>
      <c r="E209" s="39"/>
      <c r="F209" s="40"/>
      <c r="G209" s="197">
        <v>300.74</v>
      </c>
      <c r="H209" s="240" t="s">
        <v>396</v>
      </c>
    </row>
    <row r="210" spans="1:10" x14ac:dyDescent="0.3">
      <c r="A210" s="336">
        <v>3292</v>
      </c>
      <c r="B210" s="337"/>
      <c r="C210" s="338"/>
      <c r="D210" s="19" t="s">
        <v>143</v>
      </c>
      <c r="E210" s="39"/>
      <c r="F210" s="40"/>
      <c r="G210" s="197">
        <v>300.74</v>
      </c>
      <c r="H210" s="240" t="s">
        <v>396</v>
      </c>
    </row>
    <row r="211" spans="1:10" x14ac:dyDescent="0.3">
      <c r="A211" s="345" t="s">
        <v>144</v>
      </c>
      <c r="B211" s="346"/>
      <c r="C211" s="347"/>
      <c r="D211" s="69" t="s">
        <v>145</v>
      </c>
      <c r="E211" s="70">
        <v>3000</v>
      </c>
      <c r="F211" s="71">
        <f>F212</f>
        <v>1000</v>
      </c>
      <c r="G211" s="179">
        <v>444</v>
      </c>
      <c r="H211" s="298">
        <f t="shared" si="3"/>
        <v>44.4</v>
      </c>
      <c r="I211" s="114"/>
      <c r="J211" s="109" t="s">
        <v>55</v>
      </c>
    </row>
    <row r="212" spans="1:10" x14ac:dyDescent="0.3">
      <c r="A212" s="342" t="s">
        <v>56</v>
      </c>
      <c r="B212" s="343"/>
      <c r="C212" s="344"/>
      <c r="D212" s="27" t="s">
        <v>57</v>
      </c>
      <c r="E212" s="86">
        <v>3000</v>
      </c>
      <c r="F212" s="87">
        <v>1000</v>
      </c>
      <c r="G212" s="263">
        <v>444</v>
      </c>
      <c r="H212" s="297">
        <f t="shared" si="3"/>
        <v>44.4</v>
      </c>
    </row>
    <row r="213" spans="1:10" x14ac:dyDescent="0.3">
      <c r="A213" s="336">
        <v>3</v>
      </c>
      <c r="B213" s="337"/>
      <c r="C213" s="338"/>
      <c r="D213" s="19" t="s">
        <v>77</v>
      </c>
      <c r="E213" s="39">
        <v>3000</v>
      </c>
      <c r="F213" s="40">
        <v>1000</v>
      </c>
      <c r="G213" s="197">
        <v>444</v>
      </c>
      <c r="H213" s="240">
        <f t="shared" si="3"/>
        <v>44.4</v>
      </c>
    </row>
    <row r="214" spans="1:10" x14ac:dyDescent="0.3">
      <c r="A214" s="369">
        <v>32</v>
      </c>
      <c r="B214" s="370"/>
      <c r="C214" s="371"/>
      <c r="D214" s="19" t="s">
        <v>74</v>
      </c>
      <c r="E214" s="39">
        <v>3000</v>
      </c>
      <c r="F214" s="40">
        <v>1000</v>
      </c>
      <c r="G214" s="197">
        <v>444</v>
      </c>
      <c r="H214" s="240">
        <f t="shared" si="3"/>
        <v>44.4</v>
      </c>
    </row>
    <row r="215" spans="1:10" ht="26.4" x14ac:dyDescent="0.3">
      <c r="A215" s="372">
        <v>329</v>
      </c>
      <c r="B215" s="373"/>
      <c r="C215" s="374"/>
      <c r="D215" s="19" t="s">
        <v>493</v>
      </c>
      <c r="E215" s="39"/>
      <c r="F215" s="40"/>
      <c r="G215" s="197">
        <v>444</v>
      </c>
      <c r="H215" s="240" t="s">
        <v>396</v>
      </c>
    </row>
    <row r="216" spans="1:10" x14ac:dyDescent="0.3">
      <c r="A216" s="375">
        <v>3293</v>
      </c>
      <c r="B216" s="376"/>
      <c r="C216" s="377"/>
      <c r="D216" s="19" t="s">
        <v>145</v>
      </c>
      <c r="E216" s="39"/>
      <c r="F216" s="40"/>
      <c r="G216" s="197">
        <v>444</v>
      </c>
      <c r="H216" s="240" t="s">
        <v>396</v>
      </c>
    </row>
    <row r="217" spans="1:10" x14ac:dyDescent="0.3">
      <c r="A217" s="345" t="s">
        <v>146</v>
      </c>
      <c r="B217" s="346"/>
      <c r="C217" s="347"/>
      <c r="D217" s="69" t="s">
        <v>147</v>
      </c>
      <c r="E217" s="70">
        <v>400</v>
      </c>
      <c r="F217" s="71">
        <f>F218</f>
        <v>400</v>
      </c>
      <c r="G217" s="179">
        <v>222.11</v>
      </c>
      <c r="H217" s="298">
        <f t="shared" si="3"/>
        <v>55.527500000000011</v>
      </c>
      <c r="I217" s="114"/>
      <c r="J217" s="109" t="s">
        <v>55</v>
      </c>
    </row>
    <row r="218" spans="1:10" x14ac:dyDescent="0.3">
      <c r="A218" s="342" t="s">
        <v>56</v>
      </c>
      <c r="B218" s="343"/>
      <c r="C218" s="344"/>
      <c r="D218" s="27" t="s">
        <v>57</v>
      </c>
      <c r="E218" s="86">
        <v>400</v>
      </c>
      <c r="F218" s="87">
        <v>400</v>
      </c>
      <c r="G218" s="263">
        <v>222.11</v>
      </c>
      <c r="H218" s="297">
        <f t="shared" si="3"/>
        <v>55.527500000000011</v>
      </c>
    </row>
    <row r="219" spans="1:10" x14ac:dyDescent="0.3">
      <c r="A219" s="336">
        <v>3</v>
      </c>
      <c r="B219" s="337"/>
      <c r="C219" s="338"/>
      <c r="D219" s="19" t="s">
        <v>77</v>
      </c>
      <c r="E219" s="39">
        <v>400</v>
      </c>
      <c r="F219" s="40">
        <v>400</v>
      </c>
      <c r="G219" s="197">
        <v>222.11</v>
      </c>
      <c r="H219" s="240">
        <f t="shared" si="3"/>
        <v>55.527500000000011</v>
      </c>
    </row>
    <row r="220" spans="1:10" x14ac:dyDescent="0.3">
      <c r="A220" s="336">
        <v>32</v>
      </c>
      <c r="B220" s="337"/>
      <c r="C220" s="338"/>
      <c r="D220" s="19" t="s">
        <v>74</v>
      </c>
      <c r="E220" s="39">
        <v>400</v>
      </c>
      <c r="F220" s="40">
        <v>400</v>
      </c>
      <c r="G220" s="197">
        <v>222.11</v>
      </c>
      <c r="H220" s="240">
        <f t="shared" si="3"/>
        <v>55.527500000000011</v>
      </c>
    </row>
    <row r="221" spans="1:10" ht="26.4" x14ac:dyDescent="0.3">
      <c r="A221" s="336">
        <v>329</v>
      </c>
      <c r="B221" s="337"/>
      <c r="C221" s="338"/>
      <c r="D221" s="19" t="s">
        <v>493</v>
      </c>
      <c r="E221" s="39"/>
      <c r="F221" s="40"/>
      <c r="G221" s="197">
        <v>222.11</v>
      </c>
      <c r="H221" s="240" t="s">
        <v>396</v>
      </c>
    </row>
    <row r="222" spans="1:10" x14ac:dyDescent="0.3">
      <c r="A222" s="336">
        <v>3294</v>
      </c>
      <c r="B222" s="337"/>
      <c r="C222" s="338"/>
      <c r="D222" s="19" t="s">
        <v>147</v>
      </c>
      <c r="E222" s="39"/>
      <c r="F222" s="40"/>
      <c r="G222" s="197">
        <v>222.11</v>
      </c>
      <c r="H222" s="240" t="s">
        <v>396</v>
      </c>
    </row>
    <row r="223" spans="1:10" ht="26.4" x14ac:dyDescent="0.3">
      <c r="A223" s="345" t="s">
        <v>148</v>
      </c>
      <c r="B223" s="346"/>
      <c r="C223" s="347"/>
      <c r="D223" s="69" t="s">
        <v>149</v>
      </c>
      <c r="E223" s="70">
        <v>2000</v>
      </c>
      <c r="F223" s="71">
        <f>F224</f>
        <v>1000</v>
      </c>
      <c r="G223" s="179">
        <v>976.16</v>
      </c>
      <c r="H223" s="298">
        <f t="shared" si="3"/>
        <v>97.615999999999985</v>
      </c>
      <c r="I223" s="114"/>
      <c r="J223" s="109" t="s">
        <v>119</v>
      </c>
    </row>
    <row r="224" spans="1:10" x14ac:dyDescent="0.3">
      <c r="A224" s="342" t="s">
        <v>56</v>
      </c>
      <c r="B224" s="343"/>
      <c r="C224" s="344"/>
      <c r="D224" s="27" t="s">
        <v>57</v>
      </c>
      <c r="E224" s="86">
        <v>2000</v>
      </c>
      <c r="F224" s="87">
        <v>1000</v>
      </c>
      <c r="G224" s="263">
        <v>976.16</v>
      </c>
      <c r="H224" s="297">
        <f t="shared" si="3"/>
        <v>97.615999999999985</v>
      </c>
    </row>
    <row r="225" spans="1:10" x14ac:dyDescent="0.3">
      <c r="A225" s="336">
        <v>3</v>
      </c>
      <c r="B225" s="337"/>
      <c r="C225" s="338"/>
      <c r="D225" s="19" t="s">
        <v>77</v>
      </c>
      <c r="E225" s="39">
        <v>2000</v>
      </c>
      <c r="F225" s="40">
        <v>1000</v>
      </c>
      <c r="G225" s="197">
        <v>976.16</v>
      </c>
      <c r="H225" s="240">
        <f t="shared" si="3"/>
        <v>97.615999999999985</v>
      </c>
    </row>
    <row r="226" spans="1:10" x14ac:dyDescent="0.3">
      <c r="A226" s="336">
        <v>32</v>
      </c>
      <c r="B226" s="337"/>
      <c r="C226" s="338"/>
      <c r="D226" s="19" t="s">
        <v>74</v>
      </c>
      <c r="E226" s="39">
        <v>2000</v>
      </c>
      <c r="F226" s="40">
        <v>1000</v>
      </c>
      <c r="G226" s="197">
        <v>976.16</v>
      </c>
      <c r="H226" s="240">
        <f t="shared" si="3"/>
        <v>97.615999999999985</v>
      </c>
    </row>
    <row r="227" spans="1:10" ht="26.4" x14ac:dyDescent="0.3">
      <c r="A227" s="336">
        <v>329</v>
      </c>
      <c r="B227" s="337"/>
      <c r="C227" s="338"/>
      <c r="D227" s="19" t="s">
        <v>493</v>
      </c>
      <c r="E227" s="39"/>
      <c r="F227" s="40"/>
      <c r="G227" s="197">
        <v>976.16</v>
      </c>
      <c r="H227" s="240" t="s">
        <v>396</v>
      </c>
    </row>
    <row r="228" spans="1:10" x14ac:dyDescent="0.3">
      <c r="A228" s="336">
        <v>3295</v>
      </c>
      <c r="B228" s="337"/>
      <c r="C228" s="338"/>
      <c r="D228" s="19" t="s">
        <v>498</v>
      </c>
      <c r="E228" s="39"/>
      <c r="F228" s="40"/>
      <c r="G228" s="197">
        <v>976.16</v>
      </c>
      <c r="H228" s="240" t="s">
        <v>396</v>
      </c>
    </row>
    <row r="229" spans="1:10" x14ac:dyDescent="0.3">
      <c r="A229" s="345" t="s">
        <v>150</v>
      </c>
      <c r="B229" s="346"/>
      <c r="C229" s="347"/>
      <c r="D229" s="69" t="s">
        <v>344</v>
      </c>
      <c r="E229" s="70">
        <v>800</v>
      </c>
      <c r="F229" s="71">
        <f>F230</f>
        <v>2000</v>
      </c>
      <c r="G229" s="179">
        <v>521.35</v>
      </c>
      <c r="H229" s="298">
        <f t="shared" si="3"/>
        <v>26.067499999999999</v>
      </c>
      <c r="I229" s="114"/>
      <c r="J229" s="109" t="s">
        <v>55</v>
      </c>
    </row>
    <row r="230" spans="1:10" x14ac:dyDescent="0.3">
      <c r="A230" s="342" t="s">
        <v>56</v>
      </c>
      <c r="B230" s="343"/>
      <c r="C230" s="344"/>
      <c r="D230" s="27" t="s">
        <v>57</v>
      </c>
      <c r="E230" s="86">
        <v>800</v>
      </c>
      <c r="F230" s="87">
        <v>2000</v>
      </c>
      <c r="G230" s="263">
        <v>521.35</v>
      </c>
      <c r="H230" s="297">
        <f t="shared" si="3"/>
        <v>26.067499999999999</v>
      </c>
    </row>
    <row r="231" spans="1:10" x14ac:dyDescent="0.3">
      <c r="A231" s="336">
        <v>3</v>
      </c>
      <c r="B231" s="337"/>
      <c r="C231" s="338"/>
      <c r="D231" s="19" t="s">
        <v>77</v>
      </c>
      <c r="E231" s="39">
        <v>800</v>
      </c>
      <c r="F231" s="40">
        <v>2000</v>
      </c>
      <c r="G231" s="197">
        <v>521.35</v>
      </c>
      <c r="H231" s="240">
        <f t="shared" si="3"/>
        <v>26.067499999999999</v>
      </c>
    </row>
    <row r="232" spans="1:10" x14ac:dyDescent="0.3">
      <c r="A232" s="336">
        <v>32</v>
      </c>
      <c r="B232" s="337"/>
      <c r="C232" s="338"/>
      <c r="D232" s="19" t="s">
        <v>17</v>
      </c>
      <c r="E232" s="39">
        <v>800</v>
      </c>
      <c r="F232" s="40">
        <v>2000</v>
      </c>
      <c r="G232" s="197">
        <v>521.35</v>
      </c>
      <c r="H232" s="240">
        <f t="shared" si="3"/>
        <v>26.067499999999999</v>
      </c>
    </row>
    <row r="233" spans="1:10" ht="26.4" x14ac:dyDescent="0.3">
      <c r="A233" s="336">
        <v>329</v>
      </c>
      <c r="B233" s="337"/>
      <c r="C233" s="338"/>
      <c r="D233" s="19" t="s">
        <v>449</v>
      </c>
      <c r="E233" s="39"/>
      <c r="F233" s="40"/>
      <c r="G233" s="197">
        <v>521.35</v>
      </c>
      <c r="H233" s="240" t="s">
        <v>396</v>
      </c>
    </row>
    <row r="234" spans="1:10" ht="26.4" x14ac:dyDescent="0.3">
      <c r="A234" s="336">
        <v>3295</v>
      </c>
      <c r="B234" s="337"/>
      <c r="C234" s="338"/>
      <c r="D234" s="19" t="s">
        <v>449</v>
      </c>
      <c r="E234" s="39"/>
      <c r="F234" s="40"/>
      <c r="G234" s="197">
        <v>521.35</v>
      </c>
      <c r="H234" s="240" t="s">
        <v>396</v>
      </c>
    </row>
    <row r="235" spans="1:10" x14ac:dyDescent="0.3">
      <c r="A235" s="345" t="s">
        <v>151</v>
      </c>
      <c r="B235" s="346"/>
      <c r="C235" s="347"/>
      <c r="D235" s="69" t="s">
        <v>152</v>
      </c>
      <c r="E235" s="70">
        <v>1000</v>
      </c>
      <c r="F235" s="71">
        <f>F236</f>
        <v>1000</v>
      </c>
      <c r="G235" s="179">
        <v>0</v>
      </c>
      <c r="H235" s="298">
        <f t="shared" si="3"/>
        <v>0</v>
      </c>
      <c r="J235" s="109" t="s">
        <v>95</v>
      </c>
    </row>
    <row r="236" spans="1:10" x14ac:dyDescent="0.3">
      <c r="A236" s="342" t="s">
        <v>56</v>
      </c>
      <c r="B236" s="343"/>
      <c r="C236" s="344"/>
      <c r="D236" s="27" t="s">
        <v>57</v>
      </c>
      <c r="E236" s="86">
        <v>1000</v>
      </c>
      <c r="F236" s="87">
        <v>1000</v>
      </c>
      <c r="G236" s="263">
        <v>0</v>
      </c>
      <c r="H236" s="297">
        <f t="shared" si="3"/>
        <v>0</v>
      </c>
    </row>
    <row r="237" spans="1:10" x14ac:dyDescent="0.3">
      <c r="A237" s="336">
        <v>3</v>
      </c>
      <c r="B237" s="337"/>
      <c r="C237" s="338"/>
      <c r="D237" s="19" t="s">
        <v>77</v>
      </c>
      <c r="E237" s="39">
        <v>1000</v>
      </c>
      <c r="F237" s="40">
        <v>1000</v>
      </c>
      <c r="G237" s="197">
        <v>0</v>
      </c>
      <c r="H237" s="240">
        <f t="shared" si="3"/>
        <v>0</v>
      </c>
    </row>
    <row r="238" spans="1:10" x14ac:dyDescent="0.3">
      <c r="A238" s="336">
        <v>32</v>
      </c>
      <c r="B238" s="337"/>
      <c r="C238" s="338"/>
      <c r="D238" s="19" t="s">
        <v>74</v>
      </c>
      <c r="E238" s="39">
        <v>1000</v>
      </c>
      <c r="F238" s="40">
        <v>1000</v>
      </c>
      <c r="G238" s="197">
        <v>0</v>
      </c>
      <c r="H238" s="240">
        <f t="shared" si="3"/>
        <v>0</v>
      </c>
    </row>
    <row r="239" spans="1:10" x14ac:dyDescent="0.3">
      <c r="A239" s="345" t="s">
        <v>153</v>
      </c>
      <c r="B239" s="346"/>
      <c r="C239" s="347"/>
      <c r="D239" s="69" t="s">
        <v>154</v>
      </c>
      <c r="E239" s="70">
        <v>900</v>
      </c>
      <c r="F239" s="71">
        <f>F240</f>
        <v>3000</v>
      </c>
      <c r="G239" s="179">
        <v>2834.62</v>
      </c>
      <c r="H239" s="298">
        <f t="shared" si="3"/>
        <v>94.487333333333339</v>
      </c>
      <c r="I239" s="114"/>
      <c r="J239" s="109" t="s">
        <v>95</v>
      </c>
    </row>
    <row r="240" spans="1:10" x14ac:dyDescent="0.3">
      <c r="A240" s="342" t="s">
        <v>56</v>
      </c>
      <c r="B240" s="343"/>
      <c r="C240" s="344"/>
      <c r="D240" s="27" t="s">
        <v>57</v>
      </c>
      <c r="E240" s="86">
        <v>900</v>
      </c>
      <c r="F240" s="87">
        <v>3000</v>
      </c>
      <c r="G240" s="263">
        <v>2834.62</v>
      </c>
      <c r="H240" s="297">
        <f t="shared" si="3"/>
        <v>94.487333333333339</v>
      </c>
    </row>
    <row r="241" spans="1:10" x14ac:dyDescent="0.3">
      <c r="A241" s="336">
        <v>3</v>
      </c>
      <c r="B241" s="337"/>
      <c r="C241" s="338"/>
      <c r="D241" s="19" t="s">
        <v>77</v>
      </c>
      <c r="E241" s="39">
        <v>900</v>
      </c>
      <c r="F241" s="40">
        <v>3000</v>
      </c>
      <c r="G241" s="197">
        <v>2834.62</v>
      </c>
      <c r="H241" s="240">
        <f t="shared" si="3"/>
        <v>94.487333333333339</v>
      </c>
    </row>
    <row r="242" spans="1:10" x14ac:dyDescent="0.3">
      <c r="A242" s="336">
        <v>32</v>
      </c>
      <c r="B242" s="337"/>
      <c r="C242" s="338"/>
      <c r="D242" s="19" t="s">
        <v>74</v>
      </c>
      <c r="E242" s="39">
        <v>900</v>
      </c>
      <c r="F242" s="40">
        <v>3000</v>
      </c>
      <c r="G242" s="197">
        <v>2834.62</v>
      </c>
      <c r="H242" s="240">
        <f t="shared" si="3"/>
        <v>94.487333333333339</v>
      </c>
    </row>
    <row r="243" spans="1:10" ht="26.4" x14ac:dyDescent="0.3">
      <c r="A243" s="336">
        <v>329</v>
      </c>
      <c r="B243" s="337"/>
      <c r="C243" s="338"/>
      <c r="D243" s="19" t="s">
        <v>499</v>
      </c>
      <c r="E243" s="39"/>
      <c r="F243" s="40"/>
      <c r="G243" s="197">
        <v>2834.62</v>
      </c>
      <c r="H243" s="240" t="s">
        <v>396</v>
      </c>
    </row>
    <row r="244" spans="1:10" ht="26.4" x14ac:dyDescent="0.3">
      <c r="A244" s="336">
        <v>3299</v>
      </c>
      <c r="B244" s="337"/>
      <c r="C244" s="338"/>
      <c r="D244" s="19" t="s">
        <v>493</v>
      </c>
      <c r="E244" s="39"/>
      <c r="F244" s="40"/>
      <c r="G244" s="197">
        <v>2834.62</v>
      </c>
      <c r="H244" s="240" t="s">
        <v>396</v>
      </c>
    </row>
    <row r="245" spans="1:10" x14ac:dyDescent="0.3">
      <c r="A245" s="339" t="s">
        <v>155</v>
      </c>
      <c r="B245" s="340"/>
      <c r="C245" s="341"/>
      <c r="D245" s="73" t="s">
        <v>156</v>
      </c>
      <c r="E245" s="70">
        <v>500</v>
      </c>
      <c r="F245" s="70">
        <f>F246</f>
        <v>500</v>
      </c>
      <c r="G245" s="175">
        <v>0</v>
      </c>
      <c r="H245" s="296">
        <f t="shared" si="3"/>
        <v>0</v>
      </c>
      <c r="I245" s="114"/>
      <c r="J245" s="109" t="s">
        <v>95</v>
      </c>
    </row>
    <row r="246" spans="1:10" x14ac:dyDescent="0.3">
      <c r="A246" s="342" t="s">
        <v>56</v>
      </c>
      <c r="B246" s="343"/>
      <c r="C246" s="344"/>
      <c r="D246" s="19" t="s">
        <v>107</v>
      </c>
      <c r="E246" s="86">
        <v>500</v>
      </c>
      <c r="F246" s="87">
        <v>500</v>
      </c>
      <c r="G246" s="263">
        <v>0</v>
      </c>
      <c r="H246" s="297">
        <f t="shared" si="3"/>
        <v>0</v>
      </c>
    </row>
    <row r="247" spans="1:10" x14ac:dyDescent="0.3">
      <c r="A247" s="336">
        <v>3</v>
      </c>
      <c r="B247" s="337"/>
      <c r="C247" s="338"/>
      <c r="D247" s="19" t="s">
        <v>77</v>
      </c>
      <c r="E247" s="39">
        <v>500</v>
      </c>
      <c r="F247" s="40">
        <v>500</v>
      </c>
      <c r="G247" s="197">
        <v>0</v>
      </c>
      <c r="H247" s="240">
        <f t="shared" si="3"/>
        <v>0</v>
      </c>
    </row>
    <row r="248" spans="1:10" x14ac:dyDescent="0.3">
      <c r="A248" s="369">
        <v>32</v>
      </c>
      <c r="B248" s="370"/>
      <c r="C248" s="371"/>
      <c r="D248" s="19" t="s">
        <v>74</v>
      </c>
      <c r="E248" s="39">
        <v>500</v>
      </c>
      <c r="F248" s="40">
        <v>500</v>
      </c>
      <c r="G248" s="197">
        <v>0</v>
      </c>
      <c r="H248" s="240">
        <f t="shared" si="3"/>
        <v>0</v>
      </c>
    </row>
    <row r="249" spans="1:10" ht="27" x14ac:dyDescent="0.3">
      <c r="A249" s="339" t="s">
        <v>367</v>
      </c>
      <c r="B249" s="340"/>
      <c r="C249" s="341"/>
      <c r="D249" s="74" t="s">
        <v>368</v>
      </c>
      <c r="E249" s="70"/>
      <c r="F249" s="70">
        <f>F250+F251</f>
        <v>5500</v>
      </c>
      <c r="G249" s="175">
        <v>5150</v>
      </c>
      <c r="H249" s="296">
        <f t="shared" si="3"/>
        <v>93.63636363636364</v>
      </c>
      <c r="I249" s="114" t="s">
        <v>370</v>
      </c>
      <c r="J249" s="109" t="s">
        <v>100</v>
      </c>
    </row>
    <row r="250" spans="1:10" x14ac:dyDescent="0.3">
      <c r="A250" s="342" t="s">
        <v>56</v>
      </c>
      <c r="B250" s="343"/>
      <c r="C250" s="344"/>
      <c r="D250" s="27" t="s">
        <v>57</v>
      </c>
      <c r="E250" s="86"/>
      <c r="F250" s="87">
        <v>800</v>
      </c>
      <c r="G250" s="263">
        <f>G249-G251</f>
        <v>450</v>
      </c>
      <c r="H250" s="297">
        <f t="shared" si="3"/>
        <v>56.25</v>
      </c>
    </row>
    <row r="251" spans="1:10" x14ac:dyDescent="0.3">
      <c r="A251" s="342" t="s">
        <v>85</v>
      </c>
      <c r="B251" s="343"/>
      <c r="C251" s="344"/>
      <c r="D251" s="27" t="s">
        <v>209</v>
      </c>
      <c r="E251" s="86"/>
      <c r="F251" s="87">
        <v>4700</v>
      </c>
      <c r="G251" s="263">
        <v>4700</v>
      </c>
      <c r="H251" s="297">
        <f t="shared" si="3"/>
        <v>100</v>
      </c>
    </row>
    <row r="252" spans="1:10" x14ac:dyDescent="0.3">
      <c r="A252" s="336">
        <v>3</v>
      </c>
      <c r="B252" s="337"/>
      <c r="C252" s="338"/>
      <c r="D252" s="19" t="s">
        <v>7</v>
      </c>
      <c r="E252" s="39"/>
      <c r="F252" s="40">
        <v>5500</v>
      </c>
      <c r="G252" s="197">
        <v>5150</v>
      </c>
      <c r="H252" s="240">
        <f t="shared" si="3"/>
        <v>93.63636363636364</v>
      </c>
    </row>
    <row r="253" spans="1:10" x14ac:dyDescent="0.3">
      <c r="A253" s="336">
        <v>32</v>
      </c>
      <c r="B253" s="337"/>
      <c r="C253" s="338"/>
      <c r="D253" s="19" t="s">
        <v>369</v>
      </c>
      <c r="E253" s="39"/>
      <c r="F253" s="40">
        <v>5500</v>
      </c>
      <c r="G253" s="197">
        <v>5150</v>
      </c>
      <c r="H253" s="240">
        <f t="shared" si="3"/>
        <v>93.63636363636364</v>
      </c>
    </row>
    <row r="254" spans="1:10" x14ac:dyDescent="0.3">
      <c r="A254" s="336">
        <v>323</v>
      </c>
      <c r="B254" s="337"/>
      <c r="C254" s="338"/>
      <c r="D254" s="19" t="s">
        <v>494</v>
      </c>
      <c r="E254" s="39"/>
      <c r="F254" s="40"/>
      <c r="G254" s="197">
        <v>5150</v>
      </c>
      <c r="H254" s="240" t="s">
        <v>396</v>
      </c>
    </row>
    <row r="255" spans="1:10" x14ac:dyDescent="0.3">
      <c r="A255" s="336">
        <v>3237</v>
      </c>
      <c r="B255" s="337"/>
      <c r="C255" s="338"/>
      <c r="D255" s="19" t="s">
        <v>369</v>
      </c>
      <c r="E255" s="39"/>
      <c r="F255" s="40"/>
      <c r="G255" s="197">
        <v>5150</v>
      </c>
      <c r="H255" s="240" t="s">
        <v>396</v>
      </c>
    </row>
    <row r="256" spans="1:10" ht="27" x14ac:dyDescent="0.3">
      <c r="A256" s="339" t="s">
        <v>373</v>
      </c>
      <c r="B256" s="340"/>
      <c r="C256" s="341"/>
      <c r="D256" s="74" t="s">
        <v>374</v>
      </c>
      <c r="E256" s="70"/>
      <c r="F256" s="70">
        <f>F257+F258</f>
        <v>2500</v>
      </c>
      <c r="G256" s="175">
        <v>2350</v>
      </c>
      <c r="H256" s="296">
        <f t="shared" si="3"/>
        <v>94</v>
      </c>
      <c r="I256" s="114" t="s">
        <v>375</v>
      </c>
      <c r="J256" s="109" t="s">
        <v>95</v>
      </c>
    </row>
    <row r="257" spans="1:10" x14ac:dyDescent="0.3">
      <c r="A257" s="342" t="s">
        <v>56</v>
      </c>
      <c r="B257" s="343"/>
      <c r="C257" s="344"/>
      <c r="D257" s="27" t="s">
        <v>57</v>
      </c>
      <c r="E257" s="39"/>
      <c r="F257" s="87">
        <v>2500</v>
      </c>
      <c r="G257" s="263">
        <v>2350</v>
      </c>
      <c r="H257" s="240">
        <f t="shared" si="3"/>
        <v>94</v>
      </c>
    </row>
    <row r="258" spans="1:10" x14ac:dyDescent="0.3">
      <c r="A258" s="342" t="s">
        <v>85</v>
      </c>
      <c r="B258" s="343"/>
      <c r="C258" s="344"/>
      <c r="D258" s="27" t="s">
        <v>209</v>
      </c>
      <c r="E258" s="39"/>
      <c r="F258" s="40">
        <v>0</v>
      </c>
      <c r="G258" s="197">
        <v>2350</v>
      </c>
      <c r="H258" s="240" t="s">
        <v>396</v>
      </c>
    </row>
    <row r="259" spans="1:10" x14ac:dyDescent="0.3">
      <c r="A259" s="336">
        <v>3</v>
      </c>
      <c r="B259" s="337"/>
      <c r="C259" s="338"/>
      <c r="D259" s="19" t="s">
        <v>77</v>
      </c>
      <c r="E259" s="39"/>
      <c r="F259" s="40">
        <v>2500</v>
      </c>
      <c r="G259" s="197">
        <v>2350</v>
      </c>
      <c r="H259" s="240">
        <f t="shared" si="3"/>
        <v>94</v>
      </c>
    </row>
    <row r="260" spans="1:10" x14ac:dyDescent="0.3">
      <c r="A260" s="336">
        <v>32</v>
      </c>
      <c r="B260" s="337"/>
      <c r="C260" s="338"/>
      <c r="D260" s="19" t="s">
        <v>369</v>
      </c>
      <c r="E260" s="39"/>
      <c r="F260" s="40">
        <v>2500</v>
      </c>
      <c r="G260" s="197">
        <v>2350</v>
      </c>
      <c r="H260" s="240">
        <f t="shared" si="3"/>
        <v>94</v>
      </c>
    </row>
    <row r="261" spans="1:10" x14ac:dyDescent="0.3">
      <c r="A261" s="336">
        <v>322</v>
      </c>
      <c r="B261" s="337"/>
      <c r="C261" s="338"/>
      <c r="D261" s="19" t="s">
        <v>436</v>
      </c>
      <c r="E261" s="39"/>
      <c r="F261" s="40"/>
      <c r="G261" s="197">
        <v>2350</v>
      </c>
      <c r="H261" s="240" t="s">
        <v>396</v>
      </c>
    </row>
    <row r="262" spans="1:10" ht="26.4" x14ac:dyDescent="0.3">
      <c r="A262" s="336">
        <v>3221</v>
      </c>
      <c r="B262" s="337"/>
      <c r="C262" s="338"/>
      <c r="D262" s="19" t="s">
        <v>500</v>
      </c>
      <c r="E262" s="39"/>
      <c r="F262" s="40"/>
      <c r="G262" s="197">
        <v>2350</v>
      </c>
      <c r="H262" s="240" t="s">
        <v>396</v>
      </c>
    </row>
    <row r="263" spans="1:10" ht="14.4" customHeight="1" x14ac:dyDescent="0.3">
      <c r="A263" s="339" t="s">
        <v>376</v>
      </c>
      <c r="B263" s="340"/>
      <c r="C263" s="341"/>
      <c r="D263" s="73" t="s">
        <v>377</v>
      </c>
      <c r="E263" s="70"/>
      <c r="F263" s="70">
        <f>F264</f>
        <v>500</v>
      </c>
      <c r="G263" s="175">
        <v>275.25</v>
      </c>
      <c r="H263" s="296">
        <f t="shared" si="3"/>
        <v>55.05</v>
      </c>
      <c r="I263" s="114"/>
      <c r="J263" s="109" t="s">
        <v>55</v>
      </c>
    </row>
    <row r="264" spans="1:10" x14ac:dyDescent="0.3">
      <c r="A264" s="342" t="s">
        <v>56</v>
      </c>
      <c r="B264" s="343"/>
      <c r="C264" s="344"/>
      <c r="D264" s="27" t="s">
        <v>57</v>
      </c>
      <c r="E264" s="39"/>
      <c r="F264" s="87">
        <v>500</v>
      </c>
      <c r="G264" s="263">
        <v>275.25</v>
      </c>
      <c r="H264" s="240">
        <f t="shared" ref="H264:H325" si="4">G264/F264*100</f>
        <v>55.05</v>
      </c>
    </row>
    <row r="265" spans="1:10" x14ac:dyDescent="0.3">
      <c r="A265" s="336">
        <v>3</v>
      </c>
      <c r="B265" s="337"/>
      <c r="C265" s="338"/>
      <c r="D265" s="19" t="s">
        <v>7</v>
      </c>
      <c r="E265" s="39"/>
      <c r="F265" s="40">
        <v>500</v>
      </c>
      <c r="G265" s="197">
        <v>275.25</v>
      </c>
      <c r="H265" s="240">
        <f t="shared" si="4"/>
        <v>55.05</v>
      </c>
    </row>
    <row r="266" spans="1:10" x14ac:dyDescent="0.3">
      <c r="A266" s="336">
        <v>32</v>
      </c>
      <c r="B266" s="337"/>
      <c r="C266" s="338"/>
      <c r="D266" s="19" t="s">
        <v>369</v>
      </c>
      <c r="E266" s="39"/>
      <c r="F266" s="40">
        <v>500</v>
      </c>
      <c r="G266" s="197">
        <v>275.25</v>
      </c>
      <c r="H266" s="240">
        <f t="shared" si="4"/>
        <v>55.05</v>
      </c>
    </row>
    <row r="267" spans="1:10" x14ac:dyDescent="0.3">
      <c r="A267" s="336">
        <v>323</v>
      </c>
      <c r="B267" s="337"/>
      <c r="C267" s="338"/>
      <c r="D267" s="19" t="s">
        <v>494</v>
      </c>
      <c r="E267" s="39"/>
      <c r="F267" s="40"/>
      <c r="G267" s="197">
        <v>275.25</v>
      </c>
      <c r="H267" s="240" t="s">
        <v>396</v>
      </c>
    </row>
    <row r="268" spans="1:10" x14ac:dyDescent="0.3">
      <c r="A268" s="336">
        <v>3237</v>
      </c>
      <c r="B268" s="337"/>
      <c r="C268" s="338"/>
      <c r="D268" s="19" t="s">
        <v>369</v>
      </c>
      <c r="E268" s="39"/>
      <c r="F268" s="40"/>
      <c r="G268" s="197">
        <v>275.25</v>
      </c>
      <c r="H268" s="240" t="s">
        <v>396</v>
      </c>
    </row>
    <row r="269" spans="1:10" x14ac:dyDescent="0.3">
      <c r="A269" s="357" t="s">
        <v>157</v>
      </c>
      <c r="B269" s="358"/>
      <c r="C269" s="359"/>
      <c r="D269" s="67" t="s">
        <v>158</v>
      </c>
      <c r="E269" s="68">
        <f>E270+E276+E282</f>
        <v>16400</v>
      </c>
      <c r="F269" s="68">
        <f>F270+F276+F282</f>
        <v>19300</v>
      </c>
      <c r="G269" s="262">
        <f>G270+G276+G282</f>
        <v>18173.830000000002</v>
      </c>
      <c r="H269" s="295">
        <f t="shared" si="4"/>
        <v>94.164922279792748</v>
      </c>
    </row>
    <row r="270" spans="1:10" ht="26.4" x14ac:dyDescent="0.3">
      <c r="A270" s="345" t="s">
        <v>159</v>
      </c>
      <c r="B270" s="346"/>
      <c r="C270" s="347"/>
      <c r="D270" s="69" t="s">
        <v>160</v>
      </c>
      <c r="E270" s="70">
        <v>600</v>
      </c>
      <c r="F270" s="71">
        <f>F271</f>
        <v>1000</v>
      </c>
      <c r="G270" s="179">
        <v>782.46</v>
      </c>
      <c r="H270" s="298">
        <f t="shared" si="4"/>
        <v>78.246000000000009</v>
      </c>
      <c r="I270" s="114"/>
      <c r="J270" s="109" t="s">
        <v>55</v>
      </c>
    </row>
    <row r="271" spans="1:10" x14ac:dyDescent="0.3">
      <c r="A271" s="342" t="s">
        <v>56</v>
      </c>
      <c r="B271" s="343"/>
      <c r="C271" s="344"/>
      <c r="D271" s="27" t="s">
        <v>57</v>
      </c>
      <c r="E271" s="86">
        <v>600</v>
      </c>
      <c r="F271" s="87">
        <v>1000</v>
      </c>
      <c r="G271" s="263">
        <v>782.46</v>
      </c>
      <c r="H271" s="297">
        <f t="shared" si="4"/>
        <v>78.246000000000009</v>
      </c>
    </row>
    <row r="272" spans="1:10" x14ac:dyDescent="0.3">
      <c r="A272" s="336">
        <v>3</v>
      </c>
      <c r="B272" s="337"/>
      <c r="C272" s="338"/>
      <c r="D272" s="19" t="s">
        <v>77</v>
      </c>
      <c r="E272" s="39">
        <v>600</v>
      </c>
      <c r="F272" s="40">
        <v>1000</v>
      </c>
      <c r="G272" s="197">
        <v>782.46</v>
      </c>
      <c r="H272" s="240">
        <f t="shared" si="4"/>
        <v>78.246000000000009</v>
      </c>
    </row>
    <row r="273" spans="1:10" x14ac:dyDescent="0.3">
      <c r="A273" s="336">
        <v>34</v>
      </c>
      <c r="B273" s="337"/>
      <c r="C273" s="338"/>
      <c r="D273" s="19" t="s">
        <v>158</v>
      </c>
      <c r="E273" s="39">
        <v>600</v>
      </c>
      <c r="F273" s="40">
        <v>1000</v>
      </c>
      <c r="G273" s="197">
        <v>782.46</v>
      </c>
      <c r="H273" s="240">
        <f t="shared" si="4"/>
        <v>78.246000000000009</v>
      </c>
    </row>
    <row r="274" spans="1:10" x14ac:dyDescent="0.3">
      <c r="A274" s="336">
        <v>343</v>
      </c>
      <c r="B274" s="337"/>
      <c r="C274" s="338"/>
      <c r="D274" s="19" t="s">
        <v>456</v>
      </c>
      <c r="E274" s="39"/>
      <c r="F274" s="40"/>
      <c r="G274" s="197">
        <v>782.46</v>
      </c>
      <c r="H274" s="240" t="s">
        <v>396</v>
      </c>
    </row>
    <row r="275" spans="1:10" ht="26.4" x14ac:dyDescent="0.3">
      <c r="A275" s="336">
        <v>3431</v>
      </c>
      <c r="B275" s="337"/>
      <c r="C275" s="338"/>
      <c r="D275" s="19" t="s">
        <v>160</v>
      </c>
      <c r="E275" s="39"/>
      <c r="F275" s="40"/>
      <c r="G275" s="197">
        <v>782.46</v>
      </c>
      <c r="H275" s="240" t="s">
        <v>396</v>
      </c>
    </row>
    <row r="276" spans="1:10" ht="26.4" x14ac:dyDescent="0.3">
      <c r="A276" s="345" t="s">
        <v>161</v>
      </c>
      <c r="B276" s="346"/>
      <c r="C276" s="347"/>
      <c r="D276" s="69" t="s">
        <v>162</v>
      </c>
      <c r="E276" s="70">
        <v>800</v>
      </c>
      <c r="F276" s="71">
        <f>F277</f>
        <v>800</v>
      </c>
      <c r="G276" s="179">
        <v>71.33</v>
      </c>
      <c r="H276" s="298">
        <f t="shared" si="4"/>
        <v>8.9162499999999998</v>
      </c>
      <c r="I276" s="114"/>
      <c r="J276" s="109" t="s">
        <v>55</v>
      </c>
    </row>
    <row r="277" spans="1:10" x14ac:dyDescent="0.3">
      <c r="A277" s="342" t="s">
        <v>56</v>
      </c>
      <c r="B277" s="343"/>
      <c r="C277" s="344"/>
      <c r="D277" s="27" t="s">
        <v>57</v>
      </c>
      <c r="E277" s="86">
        <v>800</v>
      </c>
      <c r="F277" s="87">
        <v>800</v>
      </c>
      <c r="G277" s="263">
        <v>71.33</v>
      </c>
      <c r="H277" s="297">
        <f t="shared" si="4"/>
        <v>8.9162499999999998</v>
      </c>
    </row>
    <row r="278" spans="1:10" x14ac:dyDescent="0.3">
      <c r="A278" s="336">
        <v>3</v>
      </c>
      <c r="B278" s="337"/>
      <c r="C278" s="338"/>
      <c r="D278" s="19" t="s">
        <v>77</v>
      </c>
      <c r="E278" s="39">
        <v>800</v>
      </c>
      <c r="F278" s="40">
        <v>800</v>
      </c>
      <c r="G278" s="197">
        <v>71.33</v>
      </c>
      <c r="H278" s="240">
        <f t="shared" si="4"/>
        <v>8.9162499999999998</v>
      </c>
    </row>
    <row r="279" spans="1:10" x14ac:dyDescent="0.3">
      <c r="A279" s="336">
        <v>34</v>
      </c>
      <c r="B279" s="337"/>
      <c r="C279" s="338"/>
      <c r="D279" s="19" t="s">
        <v>158</v>
      </c>
      <c r="E279" s="39">
        <v>800</v>
      </c>
      <c r="F279" s="40">
        <v>800</v>
      </c>
      <c r="G279" s="197">
        <v>71.33</v>
      </c>
      <c r="H279" s="240">
        <f t="shared" si="4"/>
        <v>8.9162499999999998</v>
      </c>
    </row>
    <row r="280" spans="1:10" ht="26.4" x14ac:dyDescent="0.3">
      <c r="A280" s="336">
        <v>342</v>
      </c>
      <c r="B280" s="337"/>
      <c r="C280" s="338"/>
      <c r="D280" s="19" t="s">
        <v>454</v>
      </c>
      <c r="E280" s="39"/>
      <c r="F280" s="40"/>
      <c r="G280" s="197">
        <v>71.33</v>
      </c>
      <c r="H280" s="240" t="s">
        <v>396</v>
      </c>
    </row>
    <row r="281" spans="1:10" ht="26.4" x14ac:dyDescent="0.3">
      <c r="A281" s="336">
        <v>3422</v>
      </c>
      <c r="B281" s="337"/>
      <c r="C281" s="338"/>
      <c r="D281" s="19" t="s">
        <v>454</v>
      </c>
      <c r="E281" s="39"/>
      <c r="F281" s="40"/>
      <c r="G281" s="197">
        <v>71.33</v>
      </c>
      <c r="H281" s="240" t="s">
        <v>396</v>
      </c>
    </row>
    <row r="282" spans="1:10" x14ac:dyDescent="0.3">
      <c r="A282" s="339" t="s">
        <v>335</v>
      </c>
      <c r="B282" s="340"/>
      <c r="C282" s="341"/>
      <c r="D282" s="73" t="s">
        <v>336</v>
      </c>
      <c r="E282" s="70">
        <v>15000</v>
      </c>
      <c r="F282" s="70">
        <f>F283+F284</f>
        <v>17500</v>
      </c>
      <c r="G282" s="175">
        <v>17320.04</v>
      </c>
      <c r="H282" s="296">
        <f t="shared" si="4"/>
        <v>98.971657142857154</v>
      </c>
      <c r="I282" s="114"/>
      <c r="J282" s="109" t="s">
        <v>55</v>
      </c>
    </row>
    <row r="283" spans="1:10" x14ac:dyDescent="0.3">
      <c r="A283" s="342" t="s">
        <v>56</v>
      </c>
      <c r="B283" s="343"/>
      <c r="C283" s="344"/>
      <c r="D283" s="27" t="s">
        <v>57</v>
      </c>
      <c r="E283" s="39">
        <v>5000</v>
      </c>
      <c r="F283" s="40">
        <v>8815</v>
      </c>
      <c r="G283" s="197">
        <f>G282-G284</f>
        <v>8505.2800000000007</v>
      </c>
      <c r="H283" s="240">
        <f t="shared" si="4"/>
        <v>96.486443562110054</v>
      </c>
    </row>
    <row r="284" spans="1:10" x14ac:dyDescent="0.3">
      <c r="A284" s="342" t="s">
        <v>85</v>
      </c>
      <c r="B284" s="343"/>
      <c r="C284" s="344"/>
      <c r="D284" s="27" t="s">
        <v>209</v>
      </c>
      <c r="E284" s="39">
        <v>10000</v>
      </c>
      <c r="F284" s="40">
        <v>8685</v>
      </c>
      <c r="G284" s="197">
        <v>8814.76</v>
      </c>
      <c r="H284" s="240">
        <f t="shared" si="4"/>
        <v>101.49407023603916</v>
      </c>
    </row>
    <row r="285" spans="1:10" x14ac:dyDescent="0.3">
      <c r="A285" s="336">
        <v>3</v>
      </c>
      <c r="B285" s="337"/>
      <c r="C285" s="338"/>
      <c r="D285" s="19" t="s">
        <v>7</v>
      </c>
      <c r="E285" s="39">
        <v>15000</v>
      </c>
      <c r="F285" s="40">
        <v>17500</v>
      </c>
      <c r="G285" s="197">
        <v>17320.04</v>
      </c>
      <c r="H285" s="240">
        <f t="shared" si="4"/>
        <v>98.971657142857154</v>
      </c>
    </row>
    <row r="286" spans="1:10" x14ac:dyDescent="0.3">
      <c r="A286" s="336">
        <v>32</v>
      </c>
      <c r="B286" s="337"/>
      <c r="C286" s="338"/>
      <c r="D286" s="19" t="s">
        <v>17</v>
      </c>
      <c r="E286" s="39">
        <v>15000</v>
      </c>
      <c r="F286" s="40">
        <v>17500</v>
      </c>
      <c r="G286" s="197">
        <v>17320.04</v>
      </c>
      <c r="H286" s="240">
        <f t="shared" si="4"/>
        <v>98.971657142857154</v>
      </c>
    </row>
    <row r="287" spans="1:10" ht="26.4" x14ac:dyDescent="0.3">
      <c r="A287" s="336">
        <v>329</v>
      </c>
      <c r="B287" s="337"/>
      <c r="C287" s="338"/>
      <c r="D287" s="19" t="s">
        <v>449</v>
      </c>
      <c r="E287" s="39"/>
      <c r="F287" s="40"/>
      <c r="G287" s="197">
        <v>17320.04</v>
      </c>
      <c r="H287" s="240" t="s">
        <v>396</v>
      </c>
    </row>
    <row r="288" spans="1:10" ht="26.4" x14ac:dyDescent="0.3">
      <c r="A288" s="336">
        <v>3291</v>
      </c>
      <c r="B288" s="337"/>
      <c r="C288" s="338"/>
      <c r="D288" s="19" t="s">
        <v>497</v>
      </c>
      <c r="E288" s="39"/>
      <c r="F288" s="40"/>
      <c r="G288" s="197">
        <v>17320.04</v>
      </c>
      <c r="H288" s="240" t="s">
        <v>396</v>
      </c>
    </row>
    <row r="289" spans="1:10" x14ac:dyDescent="0.3">
      <c r="A289" s="357" t="s">
        <v>163</v>
      </c>
      <c r="B289" s="358"/>
      <c r="C289" s="359"/>
      <c r="D289" s="67" t="s">
        <v>164</v>
      </c>
      <c r="E289" s="68">
        <f>E290</f>
        <v>1200</v>
      </c>
      <c r="F289" s="68">
        <f>F290+F294</f>
        <v>2500</v>
      </c>
      <c r="G289" s="262">
        <f>G290+G294</f>
        <v>1144</v>
      </c>
      <c r="H289" s="295">
        <f t="shared" si="4"/>
        <v>45.76</v>
      </c>
    </row>
    <row r="290" spans="1:10" x14ac:dyDescent="0.3">
      <c r="A290" s="345" t="s">
        <v>165</v>
      </c>
      <c r="B290" s="346"/>
      <c r="C290" s="347"/>
      <c r="D290" s="69" t="s">
        <v>166</v>
      </c>
      <c r="E290" s="70">
        <v>1200</v>
      </c>
      <c r="F290" s="71">
        <f>F291</f>
        <v>500</v>
      </c>
      <c r="G290" s="179">
        <v>0</v>
      </c>
      <c r="H290" s="298">
        <f t="shared" si="4"/>
        <v>0</v>
      </c>
      <c r="I290" s="114"/>
      <c r="J290" s="109" t="s">
        <v>126</v>
      </c>
    </row>
    <row r="291" spans="1:10" x14ac:dyDescent="0.3">
      <c r="A291" s="342" t="s">
        <v>56</v>
      </c>
      <c r="B291" s="343"/>
      <c r="C291" s="344"/>
      <c r="D291" s="27" t="s">
        <v>57</v>
      </c>
      <c r="E291" s="86">
        <v>1200</v>
      </c>
      <c r="F291" s="87">
        <v>500</v>
      </c>
      <c r="G291" s="263">
        <v>0</v>
      </c>
      <c r="H291" s="297">
        <f t="shared" si="4"/>
        <v>0</v>
      </c>
    </row>
    <row r="292" spans="1:10" x14ac:dyDescent="0.3">
      <c r="A292" s="336">
        <v>3</v>
      </c>
      <c r="B292" s="337"/>
      <c r="C292" s="338"/>
      <c r="D292" s="19" t="s">
        <v>77</v>
      </c>
      <c r="E292" s="39">
        <v>1200</v>
      </c>
      <c r="F292" s="40">
        <v>500</v>
      </c>
      <c r="G292" s="197">
        <v>0</v>
      </c>
      <c r="H292" s="240">
        <f t="shared" si="4"/>
        <v>0</v>
      </c>
    </row>
    <row r="293" spans="1:10" x14ac:dyDescent="0.3">
      <c r="A293" s="336">
        <v>35</v>
      </c>
      <c r="B293" s="337"/>
      <c r="C293" s="338"/>
      <c r="D293" s="19" t="s">
        <v>164</v>
      </c>
      <c r="E293" s="39">
        <v>1200</v>
      </c>
      <c r="F293" s="40">
        <v>500</v>
      </c>
      <c r="G293" s="197">
        <v>0</v>
      </c>
      <c r="H293" s="240">
        <f t="shared" si="4"/>
        <v>0</v>
      </c>
    </row>
    <row r="294" spans="1:10" x14ac:dyDescent="0.3">
      <c r="A294" s="339" t="s">
        <v>380</v>
      </c>
      <c r="B294" s="340"/>
      <c r="C294" s="341"/>
      <c r="D294" s="73" t="s">
        <v>381</v>
      </c>
      <c r="E294" s="70"/>
      <c r="F294" s="70">
        <f>F295</f>
        <v>2000</v>
      </c>
      <c r="G294" s="175">
        <v>1144</v>
      </c>
      <c r="H294" s="296">
        <f t="shared" si="4"/>
        <v>57.199999999999996</v>
      </c>
      <c r="I294" s="114"/>
    </row>
    <row r="295" spans="1:10" x14ac:dyDescent="0.3">
      <c r="A295" s="342" t="s">
        <v>56</v>
      </c>
      <c r="B295" s="343"/>
      <c r="C295" s="344"/>
      <c r="D295" s="27" t="s">
        <v>57</v>
      </c>
      <c r="E295" s="86"/>
      <c r="F295" s="87">
        <v>2000</v>
      </c>
      <c r="G295" s="263">
        <v>1144</v>
      </c>
      <c r="H295" s="297">
        <f t="shared" si="4"/>
        <v>57.199999999999996</v>
      </c>
    </row>
    <row r="296" spans="1:10" x14ac:dyDescent="0.3">
      <c r="A296" s="336">
        <v>3</v>
      </c>
      <c r="B296" s="337"/>
      <c r="C296" s="338"/>
      <c r="D296" s="19" t="s">
        <v>7</v>
      </c>
      <c r="E296" s="39"/>
      <c r="F296" s="40">
        <v>2000</v>
      </c>
      <c r="G296" s="197">
        <v>1144</v>
      </c>
      <c r="H296" s="240">
        <f t="shared" si="4"/>
        <v>57.199999999999996</v>
      </c>
    </row>
    <row r="297" spans="1:10" x14ac:dyDescent="0.3">
      <c r="A297" s="336">
        <v>38</v>
      </c>
      <c r="B297" s="337"/>
      <c r="C297" s="338"/>
      <c r="D297" s="19" t="s">
        <v>185</v>
      </c>
      <c r="E297" s="39"/>
      <c r="F297" s="40">
        <v>2000</v>
      </c>
      <c r="G297" s="197">
        <v>1144</v>
      </c>
      <c r="H297" s="240">
        <f t="shared" si="4"/>
        <v>57.199999999999996</v>
      </c>
    </row>
    <row r="298" spans="1:10" x14ac:dyDescent="0.3">
      <c r="A298" s="336">
        <v>386</v>
      </c>
      <c r="B298" s="337"/>
      <c r="C298" s="338"/>
      <c r="D298" s="19" t="s">
        <v>467</v>
      </c>
      <c r="E298" s="39"/>
      <c r="F298" s="40"/>
      <c r="G298" s="197">
        <v>1144</v>
      </c>
      <c r="H298" s="240" t="s">
        <v>396</v>
      </c>
    </row>
    <row r="299" spans="1:10" x14ac:dyDescent="0.3">
      <c r="A299" s="336">
        <v>3861</v>
      </c>
      <c r="B299" s="337"/>
      <c r="C299" s="338"/>
      <c r="D299" s="19" t="s">
        <v>467</v>
      </c>
      <c r="E299" s="39"/>
      <c r="F299" s="40"/>
      <c r="G299" s="197">
        <v>1144</v>
      </c>
      <c r="H299" s="240" t="s">
        <v>396</v>
      </c>
    </row>
    <row r="300" spans="1:10" ht="26.4" x14ac:dyDescent="0.3">
      <c r="A300" s="357" t="s">
        <v>167</v>
      </c>
      <c r="B300" s="358"/>
      <c r="C300" s="359"/>
      <c r="D300" s="67" t="s">
        <v>168</v>
      </c>
      <c r="E300" s="68">
        <f>E301+E307+E313+E319+E336+E342</f>
        <v>52200</v>
      </c>
      <c r="F300" s="68">
        <f>F301+F307+F313+F319+F336+F342</f>
        <v>72800</v>
      </c>
      <c r="G300" s="262">
        <f>G301+G307+G313+G319+G336+G342</f>
        <v>67865.61</v>
      </c>
      <c r="H300" s="295">
        <f t="shared" si="4"/>
        <v>93.221991758241757</v>
      </c>
    </row>
    <row r="301" spans="1:10" x14ac:dyDescent="0.3">
      <c r="A301" s="345" t="s">
        <v>169</v>
      </c>
      <c r="B301" s="346"/>
      <c r="C301" s="347"/>
      <c r="D301" s="69" t="s">
        <v>170</v>
      </c>
      <c r="E301" s="70">
        <v>8000</v>
      </c>
      <c r="F301" s="71">
        <f>F302</f>
        <v>8000</v>
      </c>
      <c r="G301" s="179">
        <v>7700</v>
      </c>
      <c r="H301" s="298">
        <f t="shared" si="4"/>
        <v>96.25</v>
      </c>
      <c r="J301" s="109" t="s">
        <v>271</v>
      </c>
    </row>
    <row r="302" spans="1:10" x14ac:dyDescent="0.3">
      <c r="A302" s="342" t="s">
        <v>56</v>
      </c>
      <c r="B302" s="343"/>
      <c r="C302" s="344"/>
      <c r="D302" s="27" t="s">
        <v>57</v>
      </c>
      <c r="E302" s="86">
        <v>8000</v>
      </c>
      <c r="F302" s="87">
        <v>8000</v>
      </c>
      <c r="G302" s="263">
        <v>7700</v>
      </c>
      <c r="H302" s="297">
        <f t="shared" si="4"/>
        <v>96.25</v>
      </c>
    </row>
    <row r="303" spans="1:10" x14ac:dyDescent="0.3">
      <c r="A303" s="336">
        <v>3</v>
      </c>
      <c r="B303" s="337"/>
      <c r="C303" s="338"/>
      <c r="D303" s="19" t="s">
        <v>77</v>
      </c>
      <c r="E303" s="39">
        <v>8000</v>
      </c>
      <c r="F303" s="40">
        <v>8000</v>
      </c>
      <c r="G303" s="197">
        <v>7700</v>
      </c>
      <c r="H303" s="240">
        <f t="shared" si="4"/>
        <v>96.25</v>
      </c>
    </row>
    <row r="304" spans="1:10" x14ac:dyDescent="0.3">
      <c r="A304" s="336">
        <v>37</v>
      </c>
      <c r="B304" s="337"/>
      <c r="C304" s="338"/>
      <c r="D304" s="19" t="s">
        <v>168</v>
      </c>
      <c r="E304" s="39">
        <v>8000</v>
      </c>
      <c r="F304" s="40">
        <v>8000</v>
      </c>
      <c r="G304" s="197">
        <v>7700</v>
      </c>
      <c r="H304" s="240">
        <f t="shared" si="4"/>
        <v>96.25</v>
      </c>
    </row>
    <row r="305" spans="1:10" ht="26.4" x14ac:dyDescent="0.3">
      <c r="A305" s="336">
        <v>372</v>
      </c>
      <c r="B305" s="337"/>
      <c r="C305" s="338"/>
      <c r="D305" s="19" t="s">
        <v>501</v>
      </c>
      <c r="E305" s="39"/>
      <c r="F305" s="40"/>
      <c r="G305" s="197">
        <v>7700</v>
      </c>
      <c r="H305" s="240" t="s">
        <v>396</v>
      </c>
    </row>
    <row r="306" spans="1:10" x14ac:dyDescent="0.3">
      <c r="A306" s="336">
        <v>3722</v>
      </c>
      <c r="B306" s="337"/>
      <c r="C306" s="338"/>
      <c r="D306" s="19" t="s">
        <v>168</v>
      </c>
      <c r="E306" s="39"/>
      <c r="F306" s="40"/>
      <c r="G306" s="197">
        <v>7700</v>
      </c>
      <c r="H306" s="240" t="s">
        <v>396</v>
      </c>
    </row>
    <row r="307" spans="1:10" x14ac:dyDescent="0.3">
      <c r="A307" s="345" t="s">
        <v>171</v>
      </c>
      <c r="B307" s="346"/>
      <c r="C307" s="347"/>
      <c r="D307" s="69" t="s">
        <v>172</v>
      </c>
      <c r="E307" s="70">
        <v>16000</v>
      </c>
      <c r="F307" s="71">
        <v>17600</v>
      </c>
      <c r="G307" s="179">
        <v>17507.82</v>
      </c>
      <c r="H307" s="298">
        <f t="shared" si="4"/>
        <v>99.476249999999993</v>
      </c>
      <c r="I307" s="114"/>
      <c r="J307" s="109" t="s">
        <v>272</v>
      </c>
    </row>
    <row r="308" spans="1:10" x14ac:dyDescent="0.3">
      <c r="A308" s="342" t="s">
        <v>56</v>
      </c>
      <c r="B308" s="343"/>
      <c r="C308" s="344"/>
      <c r="D308" s="27" t="s">
        <v>57</v>
      </c>
      <c r="E308" s="86">
        <v>16000</v>
      </c>
      <c r="F308" s="87">
        <v>17600</v>
      </c>
      <c r="G308" s="263">
        <v>17507.82</v>
      </c>
      <c r="H308" s="297">
        <f t="shared" si="4"/>
        <v>99.476249999999993</v>
      </c>
    </row>
    <row r="309" spans="1:10" x14ac:dyDescent="0.3">
      <c r="A309" s="336">
        <v>3</v>
      </c>
      <c r="B309" s="337"/>
      <c r="C309" s="338"/>
      <c r="D309" s="19" t="s">
        <v>77</v>
      </c>
      <c r="E309" s="39">
        <v>16000</v>
      </c>
      <c r="F309" s="40">
        <v>17600</v>
      </c>
      <c r="G309" s="197">
        <v>17507.82</v>
      </c>
      <c r="H309" s="240">
        <f t="shared" si="4"/>
        <v>99.476249999999993</v>
      </c>
    </row>
    <row r="310" spans="1:10" x14ac:dyDescent="0.3">
      <c r="A310" s="336">
        <v>37</v>
      </c>
      <c r="B310" s="337"/>
      <c r="C310" s="338"/>
      <c r="D310" s="19" t="s">
        <v>168</v>
      </c>
      <c r="E310" s="39">
        <v>16000</v>
      </c>
      <c r="F310" s="40">
        <v>17600</v>
      </c>
      <c r="G310" s="197">
        <v>17507.82</v>
      </c>
      <c r="H310" s="240">
        <f t="shared" si="4"/>
        <v>99.476249999999993</v>
      </c>
    </row>
    <row r="311" spans="1:10" ht="26.4" x14ac:dyDescent="0.3">
      <c r="A311" s="336">
        <v>372</v>
      </c>
      <c r="B311" s="337"/>
      <c r="C311" s="338"/>
      <c r="D311" s="19" t="s">
        <v>501</v>
      </c>
      <c r="E311" s="39"/>
      <c r="F311" s="40"/>
      <c r="G311" s="197">
        <v>17507.82</v>
      </c>
      <c r="H311" s="240" t="s">
        <v>396</v>
      </c>
    </row>
    <row r="312" spans="1:10" x14ac:dyDescent="0.3">
      <c r="A312" s="336">
        <v>3722</v>
      </c>
      <c r="B312" s="337"/>
      <c r="C312" s="338"/>
      <c r="D312" s="19" t="s">
        <v>168</v>
      </c>
      <c r="E312" s="39"/>
      <c r="F312" s="40"/>
      <c r="G312" s="197">
        <v>17507.82</v>
      </c>
      <c r="H312" s="240" t="s">
        <v>396</v>
      </c>
    </row>
    <row r="313" spans="1:10" x14ac:dyDescent="0.3">
      <c r="A313" s="345" t="s">
        <v>173</v>
      </c>
      <c r="B313" s="346"/>
      <c r="C313" s="347"/>
      <c r="D313" s="69" t="s">
        <v>174</v>
      </c>
      <c r="E313" s="70">
        <v>5000</v>
      </c>
      <c r="F313" s="71">
        <f>F314</f>
        <v>5000</v>
      </c>
      <c r="G313" s="179">
        <v>3052.63</v>
      </c>
      <c r="H313" s="298">
        <f t="shared" si="4"/>
        <v>61.052599999999998</v>
      </c>
      <c r="I313" s="114"/>
      <c r="J313" s="109" t="s">
        <v>273</v>
      </c>
    </row>
    <row r="314" spans="1:10" x14ac:dyDescent="0.3">
      <c r="A314" s="342" t="s">
        <v>56</v>
      </c>
      <c r="B314" s="343"/>
      <c r="C314" s="344"/>
      <c r="D314" s="27" t="s">
        <v>57</v>
      </c>
      <c r="E314" s="86">
        <v>5000</v>
      </c>
      <c r="F314" s="87">
        <v>5000</v>
      </c>
      <c r="G314" s="263">
        <v>3052.63</v>
      </c>
      <c r="H314" s="297">
        <f t="shared" si="4"/>
        <v>61.052599999999998</v>
      </c>
    </row>
    <row r="315" spans="1:10" x14ac:dyDescent="0.3">
      <c r="A315" s="336">
        <v>3</v>
      </c>
      <c r="B315" s="337"/>
      <c r="C315" s="338"/>
      <c r="D315" s="19" t="s">
        <v>77</v>
      </c>
      <c r="E315" s="39">
        <v>5000</v>
      </c>
      <c r="F315" s="40">
        <v>5000</v>
      </c>
      <c r="G315" s="197">
        <v>3052.63</v>
      </c>
      <c r="H315" s="240">
        <f t="shared" si="4"/>
        <v>61.052599999999998</v>
      </c>
    </row>
    <row r="316" spans="1:10" x14ac:dyDescent="0.3">
      <c r="A316" s="336">
        <v>37</v>
      </c>
      <c r="B316" s="337"/>
      <c r="C316" s="338"/>
      <c r="D316" s="19" t="s">
        <v>168</v>
      </c>
      <c r="E316" s="39">
        <v>5000</v>
      </c>
      <c r="F316" s="40">
        <v>5000</v>
      </c>
      <c r="G316" s="197">
        <v>3052.63</v>
      </c>
      <c r="H316" s="240">
        <f t="shared" si="4"/>
        <v>61.052599999999998</v>
      </c>
    </row>
    <row r="317" spans="1:10" ht="26.4" x14ac:dyDescent="0.3">
      <c r="A317" s="336">
        <v>372</v>
      </c>
      <c r="B317" s="337"/>
      <c r="C317" s="338"/>
      <c r="D317" s="19" t="s">
        <v>501</v>
      </c>
      <c r="E317" s="39"/>
      <c r="F317" s="40"/>
      <c r="G317" s="197">
        <v>3052.63</v>
      </c>
      <c r="H317" s="240" t="s">
        <v>396</v>
      </c>
    </row>
    <row r="318" spans="1:10" x14ac:dyDescent="0.3">
      <c r="A318" s="336">
        <v>3721</v>
      </c>
      <c r="B318" s="337"/>
      <c r="C318" s="338"/>
      <c r="D318" s="19" t="s">
        <v>168</v>
      </c>
      <c r="E318" s="39"/>
      <c r="F318" s="40"/>
      <c r="G318" s="197">
        <v>3052.63</v>
      </c>
      <c r="H318" s="240" t="s">
        <v>396</v>
      </c>
    </row>
    <row r="319" spans="1:10" x14ac:dyDescent="0.3">
      <c r="A319" s="345" t="s">
        <v>175</v>
      </c>
      <c r="B319" s="346"/>
      <c r="C319" s="347"/>
      <c r="D319" s="69" t="s">
        <v>176</v>
      </c>
      <c r="E319" s="70">
        <v>20000</v>
      </c>
      <c r="F319" s="71">
        <f>F320</f>
        <v>38000</v>
      </c>
      <c r="G319" s="179">
        <v>36417.29</v>
      </c>
      <c r="H319" s="298">
        <f t="shared" si="4"/>
        <v>95.834973684210539</v>
      </c>
      <c r="I319" s="114"/>
      <c r="J319" s="109" t="s">
        <v>274</v>
      </c>
    </row>
    <row r="320" spans="1:10" x14ac:dyDescent="0.3">
      <c r="A320" s="342" t="s">
        <v>56</v>
      </c>
      <c r="B320" s="343"/>
      <c r="C320" s="344"/>
      <c r="D320" s="27" t="s">
        <v>57</v>
      </c>
      <c r="E320" s="86">
        <f>E328+E325+E322</f>
        <v>20000</v>
      </c>
      <c r="F320" s="87">
        <v>38000</v>
      </c>
      <c r="G320" s="263">
        <v>36417.29</v>
      </c>
      <c r="H320" s="297">
        <v>96</v>
      </c>
    </row>
    <row r="321" spans="1:11" x14ac:dyDescent="0.3">
      <c r="A321" s="336">
        <v>3</v>
      </c>
      <c r="B321" s="337"/>
      <c r="C321" s="338"/>
      <c r="D321" s="19" t="s">
        <v>77</v>
      </c>
      <c r="E321" s="39">
        <f>E322+E325+E328</f>
        <v>20000</v>
      </c>
      <c r="F321" s="39">
        <v>38000</v>
      </c>
      <c r="G321" s="196">
        <f>G322+G325+G328+G333</f>
        <v>36417.29</v>
      </c>
      <c r="H321" s="238">
        <f t="shared" si="4"/>
        <v>95.834973684210539</v>
      </c>
    </row>
    <row r="322" spans="1:11" x14ac:dyDescent="0.3">
      <c r="A322" s="336">
        <v>36</v>
      </c>
      <c r="B322" s="337"/>
      <c r="C322" s="338"/>
      <c r="D322" s="19" t="s">
        <v>168</v>
      </c>
      <c r="E322" s="39">
        <v>6500</v>
      </c>
      <c r="F322" s="40">
        <v>30000</v>
      </c>
      <c r="G322" s="197">
        <v>26679.97</v>
      </c>
      <c r="H322" s="240">
        <f t="shared" si="4"/>
        <v>88.933233333333334</v>
      </c>
    </row>
    <row r="323" spans="1:11" x14ac:dyDescent="0.3">
      <c r="A323" s="336">
        <v>366</v>
      </c>
      <c r="B323" s="337"/>
      <c r="C323" s="338"/>
      <c r="D323" s="19" t="s">
        <v>502</v>
      </c>
      <c r="E323" s="39"/>
      <c r="F323" s="40"/>
      <c r="G323" s="197">
        <v>26679.97</v>
      </c>
      <c r="H323" s="240" t="s">
        <v>396</v>
      </c>
    </row>
    <row r="324" spans="1:11" ht="26.4" x14ac:dyDescent="0.3">
      <c r="A324" s="336">
        <v>3661</v>
      </c>
      <c r="B324" s="337"/>
      <c r="C324" s="338"/>
      <c r="D324" s="19" t="s">
        <v>503</v>
      </c>
      <c r="E324" s="39"/>
      <c r="F324" s="40"/>
      <c r="G324" s="197">
        <v>26679.97</v>
      </c>
      <c r="H324" s="240" t="s">
        <v>396</v>
      </c>
    </row>
    <row r="325" spans="1:11" x14ac:dyDescent="0.3">
      <c r="A325" s="336">
        <v>35</v>
      </c>
      <c r="B325" s="337"/>
      <c r="C325" s="338"/>
      <c r="D325" s="19" t="s">
        <v>177</v>
      </c>
      <c r="E325" s="39">
        <v>12000</v>
      </c>
      <c r="F325" s="40">
        <v>8000</v>
      </c>
      <c r="G325" s="197">
        <v>7751</v>
      </c>
      <c r="H325" s="240">
        <f t="shared" si="4"/>
        <v>96.887500000000003</v>
      </c>
    </row>
    <row r="326" spans="1:11" x14ac:dyDescent="0.3">
      <c r="A326" s="336">
        <v>352</v>
      </c>
      <c r="B326" s="337"/>
      <c r="C326" s="338"/>
      <c r="D326" s="19" t="s">
        <v>177</v>
      </c>
      <c r="E326" s="39"/>
      <c r="F326" s="40"/>
      <c r="G326" s="197">
        <v>7751</v>
      </c>
      <c r="H326" s="240" t="s">
        <v>396</v>
      </c>
      <c r="K326" s="165"/>
    </row>
    <row r="327" spans="1:11" x14ac:dyDescent="0.3">
      <c r="A327" s="336">
        <v>3522</v>
      </c>
      <c r="B327" s="337"/>
      <c r="C327" s="338"/>
      <c r="D327" s="19" t="s">
        <v>177</v>
      </c>
      <c r="E327" s="39"/>
      <c r="F327" s="40"/>
      <c r="G327" s="197">
        <v>7751</v>
      </c>
      <c r="H327" s="240" t="s">
        <v>396</v>
      </c>
    </row>
    <row r="328" spans="1:11" x14ac:dyDescent="0.3">
      <c r="A328" s="336">
        <v>31</v>
      </c>
      <c r="B328" s="337"/>
      <c r="C328" s="338"/>
      <c r="D328" s="19" t="s">
        <v>283</v>
      </c>
      <c r="E328" s="39">
        <v>1500</v>
      </c>
      <c r="F328" s="40">
        <v>0</v>
      </c>
      <c r="G328" s="197">
        <f>G329+G331</f>
        <v>1870.85</v>
      </c>
      <c r="H328" s="240" t="s">
        <v>396</v>
      </c>
    </row>
    <row r="329" spans="1:11" x14ac:dyDescent="0.3">
      <c r="A329" s="271">
        <v>311</v>
      </c>
      <c r="B329" s="267"/>
      <c r="C329" s="268"/>
      <c r="D329" s="19" t="s">
        <v>428</v>
      </c>
      <c r="E329" s="39"/>
      <c r="F329" s="40"/>
      <c r="G329" s="197">
        <v>1605.87</v>
      </c>
      <c r="H329" s="240" t="s">
        <v>396</v>
      </c>
    </row>
    <row r="330" spans="1:11" x14ac:dyDescent="0.3">
      <c r="A330" s="271">
        <v>3111</v>
      </c>
      <c r="B330" s="267"/>
      <c r="C330" s="268"/>
      <c r="D330" s="19" t="s">
        <v>429</v>
      </c>
      <c r="E330" s="39"/>
      <c r="F330" s="40"/>
      <c r="G330" s="197">
        <v>1605.87</v>
      </c>
      <c r="H330" s="240" t="s">
        <v>396</v>
      </c>
    </row>
    <row r="331" spans="1:11" x14ac:dyDescent="0.3">
      <c r="A331" s="271">
        <v>313</v>
      </c>
      <c r="B331" s="267"/>
      <c r="C331" s="268"/>
      <c r="D331" s="19" t="s">
        <v>431</v>
      </c>
      <c r="E331" s="39"/>
      <c r="F331" s="40"/>
      <c r="G331" s="197">
        <v>264.98</v>
      </c>
      <c r="H331" s="240" t="s">
        <v>396</v>
      </c>
    </row>
    <row r="332" spans="1:11" ht="26.4" x14ac:dyDescent="0.3">
      <c r="A332" s="271">
        <v>3132</v>
      </c>
      <c r="B332" s="267"/>
      <c r="C332" s="268"/>
      <c r="D332" s="19" t="s">
        <v>432</v>
      </c>
      <c r="E332" s="39"/>
      <c r="F332" s="40"/>
      <c r="G332" s="197">
        <v>264.98</v>
      </c>
      <c r="H332" s="240" t="s">
        <v>396</v>
      </c>
    </row>
    <row r="333" spans="1:11" x14ac:dyDescent="0.3">
      <c r="A333" s="271">
        <v>32</v>
      </c>
      <c r="B333" s="267"/>
      <c r="C333" s="268"/>
      <c r="D333" s="19" t="s">
        <v>17</v>
      </c>
      <c r="E333" s="39"/>
      <c r="F333" s="40"/>
      <c r="G333" s="197">
        <v>115.47</v>
      </c>
      <c r="H333" s="240" t="s">
        <v>396</v>
      </c>
    </row>
    <row r="334" spans="1:11" x14ac:dyDescent="0.3">
      <c r="A334" s="271">
        <v>321</v>
      </c>
      <c r="B334" s="267"/>
      <c r="C334" s="268"/>
      <c r="D334" s="19" t="s">
        <v>489</v>
      </c>
      <c r="E334" s="39"/>
      <c r="F334" s="40"/>
      <c r="G334" s="197">
        <v>115.47</v>
      </c>
      <c r="H334" s="240" t="s">
        <v>396</v>
      </c>
    </row>
    <row r="335" spans="1:11" ht="26.4" x14ac:dyDescent="0.3">
      <c r="A335" s="271">
        <v>3214</v>
      </c>
      <c r="B335" s="267"/>
      <c r="C335" s="268"/>
      <c r="D335" s="19" t="s">
        <v>435</v>
      </c>
      <c r="E335" s="39"/>
      <c r="F335" s="40"/>
      <c r="G335" s="197">
        <v>115.47</v>
      </c>
      <c r="H335" s="240" t="s">
        <v>396</v>
      </c>
    </row>
    <row r="336" spans="1:11" x14ac:dyDescent="0.3">
      <c r="A336" s="345" t="s">
        <v>178</v>
      </c>
      <c r="B336" s="346"/>
      <c r="C336" s="347"/>
      <c r="D336" s="69" t="s">
        <v>179</v>
      </c>
      <c r="E336" s="70">
        <v>1500</v>
      </c>
      <c r="F336" s="71">
        <f>F337</f>
        <v>3000</v>
      </c>
      <c r="G336" s="179">
        <v>2160</v>
      </c>
      <c r="H336" s="298">
        <f t="shared" ref="H336:H391" si="5">G336/F336*100</f>
        <v>72</v>
      </c>
      <c r="I336" s="114"/>
      <c r="J336" s="109" t="s">
        <v>275</v>
      </c>
    </row>
    <row r="337" spans="1:10" x14ac:dyDescent="0.3">
      <c r="A337" s="342" t="s">
        <v>56</v>
      </c>
      <c r="B337" s="343"/>
      <c r="C337" s="344"/>
      <c r="D337" s="27" t="s">
        <v>57</v>
      </c>
      <c r="E337" s="86">
        <v>1500</v>
      </c>
      <c r="F337" s="87">
        <v>3000</v>
      </c>
      <c r="G337" s="263">
        <v>2160</v>
      </c>
      <c r="H337" s="297">
        <f t="shared" si="5"/>
        <v>72</v>
      </c>
    </row>
    <row r="338" spans="1:10" x14ac:dyDescent="0.3">
      <c r="A338" s="336">
        <v>3</v>
      </c>
      <c r="B338" s="337"/>
      <c r="C338" s="338"/>
      <c r="D338" s="19" t="s">
        <v>77</v>
      </c>
      <c r="E338" s="39">
        <v>1500</v>
      </c>
      <c r="F338" s="40">
        <v>3000</v>
      </c>
      <c r="G338" s="197">
        <v>2160</v>
      </c>
      <c r="H338" s="240">
        <f t="shared" si="5"/>
        <v>72</v>
      </c>
    </row>
    <row r="339" spans="1:10" x14ac:dyDescent="0.3">
      <c r="A339" s="336">
        <v>37</v>
      </c>
      <c r="B339" s="337"/>
      <c r="C339" s="338"/>
      <c r="D339" s="19" t="s">
        <v>168</v>
      </c>
      <c r="E339" s="39">
        <v>1500</v>
      </c>
      <c r="F339" s="40">
        <v>3000</v>
      </c>
      <c r="G339" s="197">
        <v>2160</v>
      </c>
      <c r="H339" s="240">
        <f t="shared" si="5"/>
        <v>72</v>
      </c>
    </row>
    <row r="340" spans="1:10" ht="26.4" x14ac:dyDescent="0.3">
      <c r="A340" s="336">
        <v>372</v>
      </c>
      <c r="B340" s="337"/>
      <c r="C340" s="338"/>
      <c r="D340" s="19" t="s">
        <v>501</v>
      </c>
      <c r="E340" s="39"/>
      <c r="F340" s="40"/>
      <c r="G340" s="197">
        <v>2160</v>
      </c>
      <c r="H340" s="240" t="s">
        <v>396</v>
      </c>
    </row>
    <row r="341" spans="1:10" x14ac:dyDescent="0.3">
      <c r="A341" s="336">
        <v>3721</v>
      </c>
      <c r="B341" s="337"/>
      <c r="C341" s="338"/>
      <c r="D341" s="19" t="s">
        <v>168</v>
      </c>
      <c r="E341" s="39"/>
      <c r="F341" s="40"/>
      <c r="G341" s="197">
        <v>2160</v>
      </c>
      <c r="H341" s="240" t="s">
        <v>396</v>
      </c>
    </row>
    <row r="342" spans="1:10" x14ac:dyDescent="0.3">
      <c r="A342" s="345" t="s">
        <v>180</v>
      </c>
      <c r="B342" s="346"/>
      <c r="C342" s="347"/>
      <c r="D342" s="69" t="s">
        <v>181</v>
      </c>
      <c r="E342" s="70">
        <v>1700</v>
      </c>
      <c r="F342" s="71">
        <f>F343</f>
        <v>1200</v>
      </c>
      <c r="G342" s="179">
        <v>1027.8699999999999</v>
      </c>
      <c r="H342" s="298">
        <f t="shared" si="5"/>
        <v>85.65583333333332</v>
      </c>
      <c r="I342" s="114"/>
      <c r="J342" s="109" t="s">
        <v>274</v>
      </c>
    </row>
    <row r="343" spans="1:10" x14ac:dyDescent="0.3">
      <c r="A343" s="342" t="s">
        <v>56</v>
      </c>
      <c r="B343" s="343"/>
      <c r="C343" s="344"/>
      <c r="D343" s="27" t="s">
        <v>57</v>
      </c>
      <c r="E343" s="86">
        <v>1700</v>
      </c>
      <c r="F343" s="87">
        <v>1200</v>
      </c>
      <c r="G343" s="263">
        <v>1027.8699999999999</v>
      </c>
      <c r="H343" s="297">
        <f t="shared" si="5"/>
        <v>85.65583333333332</v>
      </c>
    </row>
    <row r="344" spans="1:10" x14ac:dyDescent="0.3">
      <c r="A344" s="336">
        <v>3</v>
      </c>
      <c r="B344" s="337"/>
      <c r="C344" s="338"/>
      <c r="D344" s="19" t="s">
        <v>77</v>
      </c>
      <c r="E344" s="39">
        <v>1700</v>
      </c>
      <c r="F344" s="40">
        <v>1200</v>
      </c>
      <c r="G344" s="197">
        <v>1027.8699999999999</v>
      </c>
      <c r="H344" s="240">
        <f t="shared" si="5"/>
        <v>85.65583333333332</v>
      </c>
    </row>
    <row r="345" spans="1:10" x14ac:dyDescent="0.3">
      <c r="A345" s="336">
        <v>37</v>
      </c>
      <c r="B345" s="337"/>
      <c r="C345" s="338"/>
      <c r="D345" s="19" t="s">
        <v>168</v>
      </c>
      <c r="E345" s="39">
        <v>1700</v>
      </c>
      <c r="F345" s="40">
        <v>1200</v>
      </c>
      <c r="G345" s="197">
        <v>1027.8699999999999</v>
      </c>
      <c r="H345" s="240">
        <f t="shared" si="5"/>
        <v>85.65583333333332</v>
      </c>
    </row>
    <row r="346" spans="1:10" ht="26.4" x14ac:dyDescent="0.3">
      <c r="A346" s="336">
        <v>372</v>
      </c>
      <c r="B346" s="337"/>
      <c r="C346" s="338"/>
      <c r="D346" s="19" t="s">
        <v>501</v>
      </c>
      <c r="E346" s="39"/>
      <c r="F346" s="40"/>
      <c r="G346" s="197">
        <v>1027.8699999999999</v>
      </c>
      <c r="H346" s="240" t="s">
        <v>396</v>
      </c>
    </row>
    <row r="347" spans="1:10" x14ac:dyDescent="0.3">
      <c r="A347" s="336">
        <v>3722</v>
      </c>
      <c r="B347" s="337"/>
      <c r="C347" s="338"/>
      <c r="D347" s="19" t="s">
        <v>168</v>
      </c>
      <c r="E347" s="39"/>
      <c r="F347" s="40"/>
      <c r="G347" s="197">
        <v>1027.8699999999999</v>
      </c>
      <c r="H347" s="240" t="s">
        <v>396</v>
      </c>
    </row>
    <row r="348" spans="1:10" x14ac:dyDescent="0.3">
      <c r="A348" s="357" t="s">
        <v>182</v>
      </c>
      <c r="B348" s="358"/>
      <c r="C348" s="359"/>
      <c r="D348" s="67" t="s">
        <v>60</v>
      </c>
      <c r="E348" s="68">
        <f>E349+E355+E361+E367+E373</f>
        <v>6100</v>
      </c>
      <c r="F348" s="68">
        <f>F349+F355+F361+F367+F373</f>
        <v>10900</v>
      </c>
      <c r="G348" s="262">
        <f>G349+G355+G361+G367+G373</f>
        <v>7750</v>
      </c>
      <c r="H348" s="295">
        <f t="shared" si="5"/>
        <v>71.100917431192656</v>
      </c>
    </row>
    <row r="349" spans="1:10" x14ac:dyDescent="0.3">
      <c r="A349" s="345" t="s">
        <v>183</v>
      </c>
      <c r="B349" s="346"/>
      <c r="C349" s="347"/>
      <c r="D349" s="69" t="s">
        <v>184</v>
      </c>
      <c r="E349" s="70">
        <v>1400</v>
      </c>
      <c r="F349" s="71">
        <f>F350</f>
        <v>4000</v>
      </c>
      <c r="G349" s="179">
        <v>3650</v>
      </c>
      <c r="H349" s="298">
        <f t="shared" si="5"/>
        <v>91.25</v>
      </c>
      <c r="I349" s="114"/>
      <c r="J349" s="109" t="s">
        <v>276</v>
      </c>
    </row>
    <row r="350" spans="1:10" x14ac:dyDescent="0.3">
      <c r="A350" s="342" t="s">
        <v>56</v>
      </c>
      <c r="B350" s="343"/>
      <c r="C350" s="344"/>
      <c r="D350" s="27" t="s">
        <v>57</v>
      </c>
      <c r="E350" s="86">
        <v>1400</v>
      </c>
      <c r="F350" s="87">
        <v>4000</v>
      </c>
      <c r="G350" s="263">
        <v>3650</v>
      </c>
      <c r="H350" s="297">
        <f t="shared" si="5"/>
        <v>91.25</v>
      </c>
    </row>
    <row r="351" spans="1:10" x14ac:dyDescent="0.3">
      <c r="A351" s="336">
        <v>3</v>
      </c>
      <c r="B351" s="337"/>
      <c r="C351" s="338"/>
      <c r="D351" s="19" t="s">
        <v>77</v>
      </c>
      <c r="E351" s="39">
        <v>1400</v>
      </c>
      <c r="F351" s="40">
        <v>4000</v>
      </c>
      <c r="G351" s="197">
        <v>3650</v>
      </c>
      <c r="H351" s="240">
        <f t="shared" si="5"/>
        <v>91.25</v>
      </c>
    </row>
    <row r="352" spans="1:10" x14ac:dyDescent="0.3">
      <c r="A352" s="336">
        <v>38</v>
      </c>
      <c r="B352" s="337"/>
      <c r="C352" s="338"/>
      <c r="D352" s="19" t="s">
        <v>185</v>
      </c>
      <c r="E352" s="39">
        <v>1400</v>
      </c>
      <c r="F352" s="40">
        <v>4000</v>
      </c>
      <c r="G352" s="197">
        <v>3650</v>
      </c>
      <c r="H352" s="240">
        <f t="shared" si="5"/>
        <v>91.25</v>
      </c>
    </row>
    <row r="353" spans="1:10" x14ac:dyDescent="0.3">
      <c r="A353" s="336">
        <v>381</v>
      </c>
      <c r="B353" s="337"/>
      <c r="C353" s="338"/>
      <c r="D353" s="19" t="s">
        <v>465</v>
      </c>
      <c r="E353" s="39"/>
      <c r="F353" s="40"/>
      <c r="G353" s="197">
        <v>3650</v>
      </c>
      <c r="H353" s="240" t="s">
        <v>396</v>
      </c>
    </row>
    <row r="354" spans="1:10" x14ac:dyDescent="0.3">
      <c r="A354" s="336">
        <v>3811</v>
      </c>
      <c r="B354" s="337"/>
      <c r="C354" s="338"/>
      <c r="D354" s="19" t="s">
        <v>185</v>
      </c>
      <c r="E354" s="39"/>
      <c r="F354" s="40"/>
      <c r="G354" s="197">
        <v>3650</v>
      </c>
      <c r="H354" s="240" t="s">
        <v>396</v>
      </c>
    </row>
    <row r="355" spans="1:10" x14ac:dyDescent="0.3">
      <c r="A355" s="345" t="s">
        <v>186</v>
      </c>
      <c r="B355" s="346"/>
      <c r="C355" s="347"/>
      <c r="D355" s="69" t="s">
        <v>187</v>
      </c>
      <c r="E355" s="70">
        <v>1400</v>
      </c>
      <c r="F355" s="71">
        <f>F356</f>
        <v>1400</v>
      </c>
      <c r="G355" s="179">
        <v>300</v>
      </c>
      <c r="H355" s="298">
        <f t="shared" si="5"/>
        <v>21.428571428571427</v>
      </c>
      <c r="I355" s="114"/>
      <c r="J355" s="109" t="s">
        <v>277</v>
      </c>
    </row>
    <row r="356" spans="1:10" x14ac:dyDescent="0.3">
      <c r="A356" s="342" t="s">
        <v>56</v>
      </c>
      <c r="B356" s="343"/>
      <c r="C356" s="344"/>
      <c r="D356" s="27" t="s">
        <v>57</v>
      </c>
      <c r="E356" s="86">
        <v>1400</v>
      </c>
      <c r="F356" s="87">
        <v>1400</v>
      </c>
      <c r="G356" s="263">
        <v>300</v>
      </c>
      <c r="H356" s="297">
        <f t="shared" si="5"/>
        <v>21.428571428571427</v>
      </c>
    </row>
    <row r="357" spans="1:10" x14ac:dyDescent="0.3">
      <c r="A357" s="336">
        <v>3</v>
      </c>
      <c r="B357" s="337"/>
      <c r="C357" s="338"/>
      <c r="D357" s="19" t="s">
        <v>77</v>
      </c>
      <c r="E357" s="39">
        <v>1400</v>
      </c>
      <c r="F357" s="40">
        <v>1400</v>
      </c>
      <c r="G357" s="197">
        <v>300</v>
      </c>
      <c r="H357" s="240">
        <f t="shared" si="5"/>
        <v>21.428571428571427</v>
      </c>
    </row>
    <row r="358" spans="1:10" x14ac:dyDescent="0.3">
      <c r="A358" s="336">
        <v>38</v>
      </c>
      <c r="B358" s="337"/>
      <c r="C358" s="338"/>
      <c r="D358" s="19" t="s">
        <v>185</v>
      </c>
      <c r="E358" s="39">
        <v>1400</v>
      </c>
      <c r="F358" s="40">
        <v>1400</v>
      </c>
      <c r="G358" s="197">
        <v>300</v>
      </c>
      <c r="H358" s="240">
        <f t="shared" si="5"/>
        <v>21.428571428571427</v>
      </c>
    </row>
    <row r="359" spans="1:10" x14ac:dyDescent="0.3">
      <c r="A359" s="336">
        <v>381</v>
      </c>
      <c r="B359" s="337"/>
      <c r="C359" s="338"/>
      <c r="D359" s="19" t="s">
        <v>465</v>
      </c>
      <c r="E359" s="39"/>
      <c r="F359" s="40"/>
      <c r="G359" s="197">
        <v>300</v>
      </c>
      <c r="H359" s="240" t="s">
        <v>396</v>
      </c>
    </row>
    <row r="360" spans="1:10" x14ac:dyDescent="0.3">
      <c r="A360" s="336">
        <v>3811</v>
      </c>
      <c r="B360" s="337"/>
      <c r="C360" s="338"/>
      <c r="D360" s="19" t="s">
        <v>185</v>
      </c>
      <c r="E360" s="39"/>
      <c r="F360" s="40"/>
      <c r="G360" s="197">
        <v>300</v>
      </c>
      <c r="H360" s="240" t="s">
        <v>396</v>
      </c>
    </row>
    <row r="361" spans="1:10" x14ac:dyDescent="0.3">
      <c r="A361" s="345" t="s">
        <v>188</v>
      </c>
      <c r="B361" s="346"/>
      <c r="C361" s="347"/>
      <c r="D361" s="69" t="s">
        <v>189</v>
      </c>
      <c r="E361" s="70">
        <v>1400</v>
      </c>
      <c r="F361" s="71">
        <f>F362</f>
        <v>2500</v>
      </c>
      <c r="G361" s="179">
        <v>2100</v>
      </c>
      <c r="H361" s="298">
        <f t="shared" si="5"/>
        <v>84</v>
      </c>
      <c r="I361" s="114"/>
      <c r="J361" s="109" t="s">
        <v>190</v>
      </c>
    </row>
    <row r="362" spans="1:10" x14ac:dyDescent="0.3">
      <c r="A362" s="342" t="s">
        <v>56</v>
      </c>
      <c r="B362" s="343"/>
      <c r="C362" s="344"/>
      <c r="D362" s="27" t="s">
        <v>57</v>
      </c>
      <c r="E362" s="86">
        <v>1400</v>
      </c>
      <c r="F362" s="87">
        <v>2500</v>
      </c>
      <c r="G362" s="263">
        <v>2100</v>
      </c>
      <c r="H362" s="297">
        <f t="shared" si="5"/>
        <v>84</v>
      </c>
    </row>
    <row r="363" spans="1:10" x14ac:dyDescent="0.3">
      <c r="A363" s="336">
        <v>3</v>
      </c>
      <c r="B363" s="337"/>
      <c r="C363" s="338"/>
      <c r="D363" s="19" t="s">
        <v>77</v>
      </c>
      <c r="E363" s="39">
        <v>1400</v>
      </c>
      <c r="F363" s="40">
        <v>2500</v>
      </c>
      <c r="G363" s="197">
        <v>2100</v>
      </c>
      <c r="H363" s="240">
        <f t="shared" si="5"/>
        <v>84</v>
      </c>
    </row>
    <row r="364" spans="1:10" x14ac:dyDescent="0.3">
      <c r="A364" s="336">
        <v>38</v>
      </c>
      <c r="B364" s="337"/>
      <c r="C364" s="338"/>
      <c r="D364" s="19" t="s">
        <v>185</v>
      </c>
      <c r="E364" s="39">
        <v>1400</v>
      </c>
      <c r="F364" s="40">
        <v>2500</v>
      </c>
      <c r="G364" s="197">
        <v>2100</v>
      </c>
      <c r="H364" s="240">
        <f t="shared" si="5"/>
        <v>84</v>
      </c>
    </row>
    <row r="365" spans="1:10" x14ac:dyDescent="0.3">
      <c r="A365" s="336">
        <v>381</v>
      </c>
      <c r="B365" s="337"/>
      <c r="C365" s="338"/>
      <c r="D365" s="19" t="s">
        <v>465</v>
      </c>
      <c r="E365" s="39"/>
      <c r="F365" s="40"/>
      <c r="G365" s="197">
        <v>2100</v>
      </c>
      <c r="H365" s="240" t="s">
        <v>396</v>
      </c>
    </row>
    <row r="366" spans="1:10" x14ac:dyDescent="0.3">
      <c r="A366" s="336">
        <v>3811</v>
      </c>
      <c r="B366" s="337"/>
      <c r="C366" s="338"/>
      <c r="D366" s="19" t="s">
        <v>185</v>
      </c>
      <c r="E366" s="39"/>
      <c r="F366" s="40"/>
      <c r="G366" s="197">
        <v>2100</v>
      </c>
      <c r="H366" s="240" t="s">
        <v>396</v>
      </c>
    </row>
    <row r="367" spans="1:10" x14ac:dyDescent="0.3">
      <c r="A367" s="345" t="s">
        <v>191</v>
      </c>
      <c r="B367" s="346"/>
      <c r="C367" s="347"/>
      <c r="D367" s="69" t="s">
        <v>192</v>
      </c>
      <c r="E367" s="70">
        <v>1400</v>
      </c>
      <c r="F367" s="71">
        <f>F368</f>
        <v>2500</v>
      </c>
      <c r="G367" s="179">
        <v>1400</v>
      </c>
      <c r="H367" s="298">
        <f t="shared" si="5"/>
        <v>56.000000000000007</v>
      </c>
      <c r="I367" s="114"/>
      <c r="J367" s="109" t="s">
        <v>276</v>
      </c>
    </row>
    <row r="368" spans="1:10" x14ac:dyDescent="0.3">
      <c r="A368" s="342" t="s">
        <v>56</v>
      </c>
      <c r="B368" s="343"/>
      <c r="C368" s="344"/>
      <c r="D368" s="27" t="s">
        <v>57</v>
      </c>
      <c r="E368" s="86">
        <v>1400</v>
      </c>
      <c r="F368" s="87">
        <v>2500</v>
      </c>
      <c r="G368" s="263">
        <v>1400</v>
      </c>
      <c r="H368" s="297">
        <f t="shared" si="5"/>
        <v>56.000000000000007</v>
      </c>
    </row>
    <row r="369" spans="1:10" x14ac:dyDescent="0.3">
      <c r="A369" s="336">
        <v>3</v>
      </c>
      <c r="B369" s="337"/>
      <c r="C369" s="338"/>
      <c r="D369" s="19" t="s">
        <v>77</v>
      </c>
      <c r="E369" s="39">
        <v>1400</v>
      </c>
      <c r="F369" s="40">
        <v>2500</v>
      </c>
      <c r="G369" s="197">
        <v>1400</v>
      </c>
      <c r="H369" s="240">
        <f t="shared" si="5"/>
        <v>56.000000000000007</v>
      </c>
    </row>
    <row r="370" spans="1:10" x14ac:dyDescent="0.3">
      <c r="A370" s="336">
        <v>38</v>
      </c>
      <c r="B370" s="337"/>
      <c r="C370" s="338"/>
      <c r="D370" s="19" t="s">
        <v>185</v>
      </c>
      <c r="E370" s="39">
        <v>1400</v>
      </c>
      <c r="F370" s="40">
        <v>2500</v>
      </c>
      <c r="G370" s="197">
        <v>1400</v>
      </c>
      <c r="H370" s="240">
        <f t="shared" si="5"/>
        <v>56.000000000000007</v>
      </c>
    </row>
    <row r="371" spans="1:10" x14ac:dyDescent="0.3">
      <c r="A371" s="336">
        <v>381</v>
      </c>
      <c r="B371" s="337"/>
      <c r="C371" s="338"/>
      <c r="D371" s="19" t="s">
        <v>465</v>
      </c>
      <c r="E371" s="39"/>
      <c r="F371" s="40"/>
      <c r="G371" s="197">
        <v>1400</v>
      </c>
      <c r="H371" s="240" t="s">
        <v>396</v>
      </c>
    </row>
    <row r="372" spans="1:10" x14ac:dyDescent="0.3">
      <c r="A372" s="336">
        <v>3811</v>
      </c>
      <c r="B372" s="337"/>
      <c r="C372" s="338"/>
      <c r="D372" s="19" t="s">
        <v>185</v>
      </c>
      <c r="E372" s="39"/>
      <c r="F372" s="40"/>
      <c r="G372" s="197">
        <v>1400</v>
      </c>
      <c r="H372" s="240" t="s">
        <v>396</v>
      </c>
    </row>
    <row r="373" spans="1:10" ht="26.4" x14ac:dyDescent="0.3">
      <c r="A373" s="345" t="s">
        <v>193</v>
      </c>
      <c r="B373" s="346"/>
      <c r="C373" s="347"/>
      <c r="D373" s="69" t="s">
        <v>194</v>
      </c>
      <c r="E373" s="70">
        <v>500</v>
      </c>
      <c r="F373" s="71">
        <f>F374</f>
        <v>500</v>
      </c>
      <c r="G373" s="179">
        <v>300</v>
      </c>
      <c r="H373" s="298">
        <f t="shared" si="5"/>
        <v>60</v>
      </c>
      <c r="I373" s="114"/>
      <c r="J373" s="109" t="s">
        <v>278</v>
      </c>
    </row>
    <row r="374" spans="1:10" x14ac:dyDescent="0.3">
      <c r="A374" s="342" t="s">
        <v>56</v>
      </c>
      <c r="B374" s="343"/>
      <c r="C374" s="344"/>
      <c r="D374" s="27" t="s">
        <v>57</v>
      </c>
      <c r="E374" s="86">
        <v>500</v>
      </c>
      <c r="F374" s="87">
        <v>500</v>
      </c>
      <c r="G374" s="263">
        <v>300</v>
      </c>
      <c r="H374" s="297">
        <f t="shared" si="5"/>
        <v>60</v>
      </c>
    </row>
    <row r="375" spans="1:10" x14ac:dyDescent="0.3">
      <c r="A375" s="336">
        <v>3</v>
      </c>
      <c r="B375" s="337"/>
      <c r="C375" s="338"/>
      <c r="D375" s="19" t="s">
        <v>77</v>
      </c>
      <c r="E375" s="39">
        <v>500</v>
      </c>
      <c r="F375" s="40">
        <v>500</v>
      </c>
      <c r="G375" s="197">
        <v>300</v>
      </c>
      <c r="H375" s="240">
        <f t="shared" si="5"/>
        <v>60</v>
      </c>
    </row>
    <row r="376" spans="1:10" x14ac:dyDescent="0.3">
      <c r="A376" s="336">
        <v>38</v>
      </c>
      <c r="B376" s="337"/>
      <c r="C376" s="338"/>
      <c r="D376" s="19" t="s">
        <v>185</v>
      </c>
      <c r="E376" s="39">
        <v>500</v>
      </c>
      <c r="F376" s="40">
        <v>500</v>
      </c>
      <c r="G376" s="197">
        <v>300</v>
      </c>
      <c r="H376" s="240">
        <f t="shared" si="5"/>
        <v>60</v>
      </c>
    </row>
    <row r="377" spans="1:10" x14ac:dyDescent="0.3">
      <c r="A377" s="336">
        <v>381</v>
      </c>
      <c r="B377" s="337"/>
      <c r="C377" s="338"/>
      <c r="D377" s="19" t="s">
        <v>465</v>
      </c>
      <c r="E377" s="39"/>
      <c r="F377" s="40"/>
      <c r="G377" s="197">
        <v>300</v>
      </c>
      <c r="H377" s="240" t="s">
        <v>396</v>
      </c>
    </row>
    <row r="378" spans="1:10" x14ac:dyDescent="0.3">
      <c r="A378" s="336">
        <v>3811</v>
      </c>
      <c r="B378" s="337"/>
      <c r="C378" s="338"/>
      <c r="D378" s="19" t="s">
        <v>185</v>
      </c>
      <c r="E378" s="39"/>
      <c r="F378" s="40"/>
      <c r="G378" s="197">
        <v>300</v>
      </c>
      <c r="H378" s="240" t="s">
        <v>396</v>
      </c>
    </row>
    <row r="379" spans="1:10" x14ac:dyDescent="0.3">
      <c r="A379" s="357" t="s">
        <v>195</v>
      </c>
      <c r="B379" s="358"/>
      <c r="C379" s="359"/>
      <c r="D379" s="67" t="s">
        <v>196</v>
      </c>
      <c r="E379" s="68">
        <f>E380+E386+E390+E396</f>
        <v>5300</v>
      </c>
      <c r="F379" s="68">
        <f>F380+F386+F390+F396+F402</f>
        <v>6100</v>
      </c>
      <c r="G379" s="262">
        <f>G380+G386+G390+G396+G402</f>
        <v>4341.07</v>
      </c>
      <c r="H379" s="295">
        <f t="shared" si="5"/>
        <v>71.165081967213112</v>
      </c>
    </row>
    <row r="380" spans="1:10" x14ac:dyDescent="0.3">
      <c r="A380" s="345" t="s">
        <v>197</v>
      </c>
      <c r="B380" s="346"/>
      <c r="C380" s="347"/>
      <c r="D380" s="69" t="s">
        <v>198</v>
      </c>
      <c r="E380" s="70">
        <v>2700</v>
      </c>
      <c r="F380" s="71">
        <f>F381</f>
        <v>3000</v>
      </c>
      <c r="G380" s="179">
        <v>3000</v>
      </c>
      <c r="H380" s="298">
        <f t="shared" si="5"/>
        <v>100</v>
      </c>
      <c r="I380" s="114"/>
      <c r="J380" s="109" t="s">
        <v>279</v>
      </c>
    </row>
    <row r="381" spans="1:10" x14ac:dyDescent="0.3">
      <c r="A381" s="342" t="s">
        <v>56</v>
      </c>
      <c r="B381" s="343"/>
      <c r="C381" s="344"/>
      <c r="D381" s="27" t="s">
        <v>57</v>
      </c>
      <c r="E381" s="86">
        <v>2700</v>
      </c>
      <c r="F381" s="87">
        <v>3000</v>
      </c>
      <c r="G381" s="263">
        <v>3000</v>
      </c>
      <c r="H381" s="297">
        <f t="shared" si="5"/>
        <v>100</v>
      </c>
    </row>
    <row r="382" spans="1:10" x14ac:dyDescent="0.3">
      <c r="A382" s="336">
        <v>3</v>
      </c>
      <c r="B382" s="337"/>
      <c r="C382" s="338"/>
      <c r="D382" s="19" t="s">
        <v>77</v>
      </c>
      <c r="E382" s="39">
        <v>2700</v>
      </c>
      <c r="F382" s="40">
        <v>3000</v>
      </c>
      <c r="G382" s="197">
        <v>3000</v>
      </c>
      <c r="H382" s="240">
        <f t="shared" si="5"/>
        <v>100</v>
      </c>
    </row>
    <row r="383" spans="1:10" x14ac:dyDescent="0.3">
      <c r="A383" s="336">
        <v>38</v>
      </c>
      <c r="B383" s="337"/>
      <c r="C383" s="338"/>
      <c r="D383" s="19" t="s">
        <v>185</v>
      </c>
      <c r="E383" s="39">
        <v>2700</v>
      </c>
      <c r="F383" s="40">
        <v>3000</v>
      </c>
      <c r="G383" s="197">
        <v>3000</v>
      </c>
      <c r="H383" s="240">
        <f t="shared" si="5"/>
        <v>100</v>
      </c>
    </row>
    <row r="384" spans="1:10" x14ac:dyDescent="0.3">
      <c r="A384" s="336">
        <v>381</v>
      </c>
      <c r="B384" s="337"/>
      <c r="C384" s="338"/>
      <c r="D384" s="19" t="s">
        <v>465</v>
      </c>
      <c r="E384" s="39"/>
      <c r="F384" s="40"/>
      <c r="G384" s="197">
        <v>3000</v>
      </c>
      <c r="H384" s="240" t="s">
        <v>396</v>
      </c>
    </row>
    <row r="385" spans="1:10" x14ac:dyDescent="0.3">
      <c r="A385" s="336">
        <v>3811</v>
      </c>
      <c r="B385" s="337"/>
      <c r="C385" s="338"/>
      <c r="D385" s="19" t="s">
        <v>185</v>
      </c>
      <c r="E385" s="39"/>
      <c r="F385" s="40"/>
      <c r="G385" s="197">
        <v>3000</v>
      </c>
      <c r="H385" s="240" t="s">
        <v>396</v>
      </c>
    </row>
    <row r="386" spans="1:10" ht="26.4" x14ac:dyDescent="0.3">
      <c r="A386" s="345" t="s">
        <v>199</v>
      </c>
      <c r="B386" s="346"/>
      <c r="C386" s="347"/>
      <c r="D386" s="69" t="s">
        <v>200</v>
      </c>
      <c r="E386" s="70">
        <v>700</v>
      </c>
      <c r="F386" s="71">
        <f>F387</f>
        <v>700</v>
      </c>
      <c r="G386" s="179">
        <v>0</v>
      </c>
      <c r="H386" s="298">
        <f t="shared" si="5"/>
        <v>0</v>
      </c>
      <c r="I386" s="114"/>
      <c r="J386" s="109" t="s">
        <v>95</v>
      </c>
    </row>
    <row r="387" spans="1:10" x14ac:dyDescent="0.3">
      <c r="A387" s="342" t="s">
        <v>56</v>
      </c>
      <c r="B387" s="343"/>
      <c r="C387" s="344"/>
      <c r="D387" s="20" t="s">
        <v>201</v>
      </c>
      <c r="E387" s="86">
        <v>700</v>
      </c>
      <c r="F387" s="87">
        <v>700</v>
      </c>
      <c r="G387" s="263">
        <v>0</v>
      </c>
      <c r="H387" s="297">
        <f t="shared" si="5"/>
        <v>0</v>
      </c>
    </row>
    <row r="388" spans="1:10" x14ac:dyDescent="0.3">
      <c r="A388" s="336">
        <v>3</v>
      </c>
      <c r="B388" s="337"/>
      <c r="C388" s="338"/>
      <c r="D388" s="19" t="s">
        <v>77</v>
      </c>
      <c r="E388" s="39">
        <v>700</v>
      </c>
      <c r="F388" s="40">
        <v>700</v>
      </c>
      <c r="G388" s="197">
        <v>0</v>
      </c>
      <c r="H388" s="240">
        <f t="shared" si="5"/>
        <v>0</v>
      </c>
    </row>
    <row r="389" spans="1:10" x14ac:dyDescent="0.3">
      <c r="A389" s="369">
        <v>38</v>
      </c>
      <c r="B389" s="370"/>
      <c r="C389" s="371"/>
      <c r="D389" s="19" t="s">
        <v>185</v>
      </c>
      <c r="E389" s="39">
        <v>700</v>
      </c>
      <c r="F389" s="40">
        <v>700</v>
      </c>
      <c r="G389" s="197">
        <v>0</v>
      </c>
      <c r="H389" s="240">
        <f t="shared" si="5"/>
        <v>0</v>
      </c>
    </row>
    <row r="390" spans="1:10" x14ac:dyDescent="0.3">
      <c r="A390" s="345" t="s">
        <v>202</v>
      </c>
      <c r="B390" s="346"/>
      <c r="C390" s="347"/>
      <c r="D390" s="69" t="s">
        <v>203</v>
      </c>
      <c r="E390" s="70">
        <v>700</v>
      </c>
      <c r="F390" s="71">
        <f>F391</f>
        <v>700</v>
      </c>
      <c r="G390" s="179">
        <v>400</v>
      </c>
      <c r="H390" s="298">
        <f t="shared" si="5"/>
        <v>57.142857142857139</v>
      </c>
      <c r="I390" s="114"/>
      <c r="J390" s="109" t="s">
        <v>276</v>
      </c>
    </row>
    <row r="391" spans="1:10" x14ac:dyDescent="0.3">
      <c r="A391" s="342" t="s">
        <v>56</v>
      </c>
      <c r="B391" s="343"/>
      <c r="C391" s="344"/>
      <c r="D391" s="27" t="s">
        <v>57</v>
      </c>
      <c r="E391" s="86">
        <v>700</v>
      </c>
      <c r="F391" s="87">
        <v>700</v>
      </c>
      <c r="G391" s="263">
        <v>400</v>
      </c>
      <c r="H391" s="297">
        <f t="shared" si="5"/>
        <v>57.142857142857139</v>
      </c>
    </row>
    <row r="392" spans="1:10" x14ac:dyDescent="0.3">
      <c r="A392" s="336">
        <v>3</v>
      </c>
      <c r="B392" s="337"/>
      <c r="C392" s="338"/>
      <c r="D392" s="19" t="s">
        <v>77</v>
      </c>
      <c r="E392" s="39">
        <v>700</v>
      </c>
      <c r="F392" s="40">
        <v>700</v>
      </c>
      <c r="G392" s="197">
        <v>400</v>
      </c>
      <c r="H392" s="240">
        <f t="shared" ref="H392:H449" si="6">G392/F392*100</f>
        <v>57.142857142857139</v>
      </c>
    </row>
    <row r="393" spans="1:10" x14ac:dyDescent="0.3">
      <c r="A393" s="336">
        <v>38</v>
      </c>
      <c r="B393" s="337"/>
      <c r="C393" s="338"/>
      <c r="D393" s="19" t="s">
        <v>185</v>
      </c>
      <c r="E393" s="39">
        <v>700</v>
      </c>
      <c r="F393" s="40">
        <v>700</v>
      </c>
      <c r="G393" s="197">
        <v>400</v>
      </c>
      <c r="H393" s="240">
        <f t="shared" si="6"/>
        <v>57.142857142857139</v>
      </c>
    </row>
    <row r="394" spans="1:10" x14ac:dyDescent="0.3">
      <c r="A394" s="336">
        <v>381</v>
      </c>
      <c r="B394" s="337"/>
      <c r="C394" s="338"/>
      <c r="D394" s="19" t="s">
        <v>465</v>
      </c>
      <c r="E394" s="39"/>
      <c r="F394" s="40"/>
      <c r="G394" s="197">
        <v>400</v>
      </c>
      <c r="H394" s="240" t="s">
        <v>396</v>
      </c>
    </row>
    <row r="395" spans="1:10" x14ac:dyDescent="0.3">
      <c r="A395" s="336">
        <v>3811</v>
      </c>
      <c r="B395" s="337"/>
      <c r="C395" s="338"/>
      <c r="D395" s="19" t="s">
        <v>185</v>
      </c>
      <c r="E395" s="39"/>
      <c r="F395" s="40"/>
      <c r="G395" s="197">
        <v>400</v>
      </c>
      <c r="H395" s="240" t="s">
        <v>396</v>
      </c>
    </row>
    <row r="396" spans="1:10" ht="27" x14ac:dyDescent="0.3">
      <c r="A396" s="339" t="s">
        <v>333</v>
      </c>
      <c r="B396" s="340"/>
      <c r="C396" s="341"/>
      <c r="D396" s="74" t="s">
        <v>334</v>
      </c>
      <c r="E396" s="70">
        <v>1200</v>
      </c>
      <c r="F396" s="70">
        <f>F397</f>
        <v>1200</v>
      </c>
      <c r="G396" s="175">
        <v>741.07</v>
      </c>
      <c r="H396" s="296">
        <f t="shared" si="6"/>
        <v>61.755833333333335</v>
      </c>
      <c r="I396" s="114"/>
      <c r="J396" s="109" t="s">
        <v>346</v>
      </c>
    </row>
    <row r="397" spans="1:10" x14ac:dyDescent="0.3">
      <c r="A397" s="342" t="s">
        <v>56</v>
      </c>
      <c r="B397" s="343"/>
      <c r="C397" s="344"/>
      <c r="D397" s="27" t="s">
        <v>57</v>
      </c>
      <c r="E397" s="39">
        <v>1200</v>
      </c>
      <c r="F397" s="40">
        <v>1200</v>
      </c>
      <c r="G397" s="197">
        <v>741.07</v>
      </c>
      <c r="H397" s="240">
        <f t="shared" si="6"/>
        <v>61.755833333333335</v>
      </c>
    </row>
    <row r="398" spans="1:10" x14ac:dyDescent="0.3">
      <c r="A398" s="336">
        <v>3</v>
      </c>
      <c r="B398" s="337"/>
      <c r="C398" s="338"/>
      <c r="D398" s="19" t="s">
        <v>7</v>
      </c>
      <c r="E398" s="39">
        <v>1200</v>
      </c>
      <c r="F398" s="40">
        <v>1200</v>
      </c>
      <c r="G398" s="197">
        <v>741.07</v>
      </c>
      <c r="H398" s="240">
        <f t="shared" si="6"/>
        <v>61.755833333333335</v>
      </c>
    </row>
    <row r="399" spans="1:10" x14ac:dyDescent="0.3">
      <c r="A399" s="336">
        <v>38</v>
      </c>
      <c r="B399" s="337"/>
      <c r="C399" s="338"/>
      <c r="D399" s="19" t="s">
        <v>185</v>
      </c>
      <c r="E399" s="39">
        <v>1200</v>
      </c>
      <c r="F399" s="40">
        <v>1200</v>
      </c>
      <c r="G399" s="197">
        <v>741.07</v>
      </c>
      <c r="H399" s="240">
        <f t="shared" si="6"/>
        <v>61.755833333333335</v>
      </c>
    </row>
    <row r="400" spans="1:10" x14ac:dyDescent="0.3">
      <c r="A400" s="336">
        <v>381</v>
      </c>
      <c r="B400" s="337"/>
      <c r="C400" s="338"/>
      <c r="D400" s="19" t="s">
        <v>492</v>
      </c>
      <c r="E400" s="39"/>
      <c r="F400" s="40"/>
      <c r="G400" s="197">
        <v>741.07</v>
      </c>
      <c r="H400" s="240" t="s">
        <v>396</v>
      </c>
    </row>
    <row r="401" spans="1:10" x14ac:dyDescent="0.3">
      <c r="A401" s="336">
        <v>3811</v>
      </c>
      <c r="B401" s="337"/>
      <c r="C401" s="338"/>
      <c r="D401" s="19" t="s">
        <v>185</v>
      </c>
      <c r="E401" s="39"/>
      <c r="F401" s="40"/>
      <c r="G401" s="197">
        <v>741.07</v>
      </c>
      <c r="H401" s="240" t="s">
        <v>396</v>
      </c>
    </row>
    <row r="402" spans="1:10" x14ac:dyDescent="0.3">
      <c r="A402" s="339" t="s">
        <v>378</v>
      </c>
      <c r="B402" s="340"/>
      <c r="C402" s="341"/>
      <c r="D402" s="73" t="s">
        <v>379</v>
      </c>
      <c r="E402" s="70"/>
      <c r="F402" s="70">
        <f>F403</f>
        <v>500</v>
      </c>
      <c r="G402" s="175">
        <v>200</v>
      </c>
      <c r="H402" s="296">
        <f t="shared" si="6"/>
        <v>40</v>
      </c>
      <c r="I402" s="114"/>
    </row>
    <row r="403" spans="1:10" x14ac:dyDescent="0.3">
      <c r="A403" s="342" t="s">
        <v>56</v>
      </c>
      <c r="B403" s="343"/>
      <c r="C403" s="344"/>
      <c r="D403" s="27" t="s">
        <v>57</v>
      </c>
      <c r="E403" s="39"/>
      <c r="F403" s="87">
        <v>500</v>
      </c>
      <c r="G403" s="263">
        <v>200</v>
      </c>
      <c r="H403" s="297">
        <f t="shared" si="6"/>
        <v>40</v>
      </c>
    </row>
    <row r="404" spans="1:10" x14ac:dyDescent="0.3">
      <c r="A404" s="336">
        <v>3</v>
      </c>
      <c r="B404" s="337"/>
      <c r="C404" s="338"/>
      <c r="D404" s="19" t="s">
        <v>7</v>
      </c>
      <c r="E404" s="39"/>
      <c r="F404" s="40">
        <v>500</v>
      </c>
      <c r="G404" s="197">
        <v>200</v>
      </c>
      <c r="H404" s="240">
        <f t="shared" si="6"/>
        <v>40</v>
      </c>
    </row>
    <row r="405" spans="1:10" x14ac:dyDescent="0.3">
      <c r="A405" s="336">
        <v>38</v>
      </c>
      <c r="B405" s="337"/>
      <c r="C405" s="338"/>
      <c r="D405" s="19" t="s">
        <v>185</v>
      </c>
      <c r="E405" s="39"/>
      <c r="F405" s="40">
        <v>500</v>
      </c>
      <c r="G405" s="197">
        <v>200</v>
      </c>
      <c r="H405" s="240">
        <f t="shared" si="6"/>
        <v>40</v>
      </c>
    </row>
    <row r="406" spans="1:10" x14ac:dyDescent="0.3">
      <c r="A406" s="336">
        <v>381</v>
      </c>
      <c r="B406" s="337"/>
      <c r="C406" s="338"/>
      <c r="D406" s="19" t="s">
        <v>465</v>
      </c>
      <c r="E406" s="39"/>
      <c r="F406" s="40"/>
      <c r="G406" s="197">
        <v>200</v>
      </c>
      <c r="H406" s="240" t="s">
        <v>396</v>
      </c>
    </row>
    <row r="407" spans="1:10" x14ac:dyDescent="0.3">
      <c r="A407" s="336">
        <v>3811</v>
      </c>
      <c r="B407" s="337"/>
      <c r="C407" s="338"/>
      <c r="D407" s="19" t="s">
        <v>185</v>
      </c>
      <c r="E407" s="39"/>
      <c r="F407" s="40"/>
      <c r="G407" s="197">
        <v>200</v>
      </c>
      <c r="H407" s="240" t="s">
        <v>396</v>
      </c>
    </row>
    <row r="408" spans="1:10" ht="26.4" x14ac:dyDescent="0.3">
      <c r="A408" s="357" t="s">
        <v>204</v>
      </c>
      <c r="B408" s="358"/>
      <c r="C408" s="359"/>
      <c r="D408" s="67" t="s">
        <v>205</v>
      </c>
      <c r="E408" s="68">
        <f>E409+E417+E425+E432+E440+E445+E452+E458+E465+E470+E477+E484+E489+E495+E500+E505+E512+E517+E522+E528+E537</f>
        <v>1358000</v>
      </c>
      <c r="F408" s="68">
        <f>F409+F417+F425+F432+F440+F445+F452+F458+F465+F470+F477+F484+F489+F495+F500+F505+F512+F517+F522+F528+F537+F542</f>
        <v>694499.75</v>
      </c>
      <c r="G408" s="262">
        <f>G409+G417+G425+G432+G440+G445+G452+G458+G465+G470+G477+G484+G489+G495+G500+G505+G512+G517+G522+G528+G537+G542</f>
        <v>618204.15</v>
      </c>
      <c r="H408" s="295">
        <f t="shared" si="6"/>
        <v>89.014308500471031</v>
      </c>
    </row>
    <row r="409" spans="1:10" ht="26.4" x14ac:dyDescent="0.3">
      <c r="A409" s="378" t="s">
        <v>206</v>
      </c>
      <c r="B409" s="379"/>
      <c r="C409" s="380"/>
      <c r="D409" s="69" t="s">
        <v>207</v>
      </c>
      <c r="E409" s="70">
        <v>200000</v>
      </c>
      <c r="F409" s="70">
        <v>230000</v>
      </c>
      <c r="G409" s="175">
        <v>229156.71</v>
      </c>
      <c r="H409" s="296">
        <f t="shared" si="6"/>
        <v>99.633352173913039</v>
      </c>
      <c r="I409" s="114"/>
      <c r="J409" s="109" t="s">
        <v>280</v>
      </c>
    </row>
    <row r="410" spans="1:10" x14ac:dyDescent="0.3">
      <c r="A410" s="342" t="s">
        <v>56</v>
      </c>
      <c r="B410" s="343"/>
      <c r="C410" s="344"/>
      <c r="D410" s="27" t="s">
        <v>57</v>
      </c>
      <c r="E410" s="86">
        <v>30000</v>
      </c>
      <c r="F410" s="87">
        <v>47800</v>
      </c>
      <c r="G410" s="263">
        <v>39057.65</v>
      </c>
      <c r="H410" s="297">
        <f t="shared" si="6"/>
        <v>81.710564853556491</v>
      </c>
    </row>
    <row r="411" spans="1:10" x14ac:dyDescent="0.3">
      <c r="A411" s="342" t="s">
        <v>360</v>
      </c>
      <c r="B411" s="343"/>
      <c r="C411" s="344"/>
      <c r="D411" s="27" t="s">
        <v>354</v>
      </c>
      <c r="E411" s="86">
        <v>10200</v>
      </c>
      <c r="F411" s="87">
        <v>3200</v>
      </c>
      <c r="G411" s="263">
        <v>7699.06</v>
      </c>
      <c r="H411" s="297">
        <f t="shared" si="6"/>
        <v>240.59562500000001</v>
      </c>
    </row>
    <row r="412" spans="1:10" x14ac:dyDescent="0.3">
      <c r="A412" s="342" t="s">
        <v>284</v>
      </c>
      <c r="B412" s="343"/>
      <c r="C412" s="344"/>
      <c r="D412" s="27" t="s">
        <v>209</v>
      </c>
      <c r="E412" s="86">
        <v>159800</v>
      </c>
      <c r="F412" s="87">
        <v>179000</v>
      </c>
      <c r="G412" s="263">
        <v>182400</v>
      </c>
      <c r="H412" s="297">
        <f t="shared" si="6"/>
        <v>101.89944134078213</v>
      </c>
    </row>
    <row r="413" spans="1:10" ht="26.4" x14ac:dyDescent="0.3">
      <c r="A413" s="336">
        <v>4</v>
      </c>
      <c r="B413" s="337"/>
      <c r="C413" s="338"/>
      <c r="D413" s="19" t="s">
        <v>208</v>
      </c>
      <c r="E413" s="39">
        <v>200000</v>
      </c>
      <c r="F413" s="40">
        <v>230000</v>
      </c>
      <c r="G413" s="197">
        <v>229156.71</v>
      </c>
      <c r="H413" s="240">
        <f t="shared" si="6"/>
        <v>99.633352173913039</v>
      </c>
    </row>
    <row r="414" spans="1:10" ht="26.4" x14ac:dyDescent="0.3">
      <c r="A414" s="336">
        <v>42</v>
      </c>
      <c r="B414" s="337"/>
      <c r="C414" s="338"/>
      <c r="D414" s="19" t="s">
        <v>22</v>
      </c>
      <c r="E414" s="39">
        <v>200000</v>
      </c>
      <c r="F414" s="40">
        <v>230000</v>
      </c>
      <c r="G414" s="197">
        <v>229156.71</v>
      </c>
      <c r="H414" s="240">
        <f t="shared" si="6"/>
        <v>99.633352173913039</v>
      </c>
    </row>
    <row r="415" spans="1:10" x14ac:dyDescent="0.3">
      <c r="A415" s="336">
        <v>421</v>
      </c>
      <c r="B415" s="337"/>
      <c r="C415" s="338"/>
      <c r="D415" s="19" t="s">
        <v>471</v>
      </c>
      <c r="E415" s="39"/>
      <c r="F415" s="40"/>
      <c r="G415" s="197">
        <v>229156.71</v>
      </c>
      <c r="H415" s="240" t="s">
        <v>396</v>
      </c>
    </row>
    <row r="416" spans="1:10" x14ac:dyDescent="0.3">
      <c r="A416" s="336">
        <v>4213</v>
      </c>
      <c r="B416" s="337"/>
      <c r="C416" s="338"/>
      <c r="D416" s="19" t="s">
        <v>506</v>
      </c>
      <c r="E416" s="39"/>
      <c r="F416" s="40"/>
      <c r="G416" s="197">
        <v>229156.71</v>
      </c>
      <c r="H416" s="240" t="s">
        <v>396</v>
      </c>
    </row>
    <row r="417" spans="1:10" x14ac:dyDescent="0.3">
      <c r="A417" s="378" t="s">
        <v>210</v>
      </c>
      <c r="B417" s="379"/>
      <c r="C417" s="380"/>
      <c r="D417" s="69" t="s">
        <v>211</v>
      </c>
      <c r="E417" s="70">
        <v>100000</v>
      </c>
      <c r="F417" s="70">
        <v>65000</v>
      </c>
      <c r="G417" s="175">
        <v>60837.04</v>
      </c>
      <c r="H417" s="296">
        <f t="shared" si="6"/>
        <v>93.595446153846154</v>
      </c>
      <c r="I417" s="114"/>
      <c r="J417" s="109" t="s">
        <v>281</v>
      </c>
    </row>
    <row r="418" spans="1:10" x14ac:dyDescent="0.3">
      <c r="A418" s="342" t="s">
        <v>56</v>
      </c>
      <c r="B418" s="343"/>
      <c r="C418" s="344"/>
      <c r="D418" s="27" t="s">
        <v>57</v>
      </c>
      <c r="E418" s="88">
        <v>76000</v>
      </c>
      <c r="F418" s="87">
        <v>2300</v>
      </c>
      <c r="G418" s="263">
        <f>G417-G419-G420</f>
        <v>20137.04</v>
      </c>
      <c r="H418" s="297">
        <f t="shared" si="6"/>
        <v>875.52347826086952</v>
      </c>
    </row>
    <row r="419" spans="1:10" x14ac:dyDescent="0.3">
      <c r="A419" s="342" t="s">
        <v>285</v>
      </c>
      <c r="B419" s="343"/>
      <c r="C419" s="344"/>
      <c r="D419" s="27" t="s">
        <v>209</v>
      </c>
      <c r="E419" s="88">
        <v>6500</v>
      </c>
      <c r="F419" s="87">
        <v>60000</v>
      </c>
      <c r="G419" s="263">
        <v>38000</v>
      </c>
      <c r="H419" s="297">
        <f t="shared" si="6"/>
        <v>63.333333333333329</v>
      </c>
    </row>
    <row r="420" spans="1:10" ht="22.8" x14ac:dyDescent="0.3">
      <c r="A420" s="342" t="s">
        <v>361</v>
      </c>
      <c r="B420" s="343"/>
      <c r="C420" s="344"/>
      <c r="D420" s="110" t="s">
        <v>6</v>
      </c>
      <c r="E420" s="88">
        <v>17500</v>
      </c>
      <c r="F420" s="87">
        <v>2700</v>
      </c>
      <c r="G420" s="263">
        <v>2700</v>
      </c>
      <c r="H420" s="297">
        <f t="shared" si="6"/>
        <v>100</v>
      </c>
    </row>
    <row r="421" spans="1:10" ht="26.4" x14ac:dyDescent="0.3">
      <c r="A421" s="336">
        <v>4</v>
      </c>
      <c r="B421" s="337"/>
      <c r="C421" s="338"/>
      <c r="D421" s="19" t="s">
        <v>208</v>
      </c>
      <c r="E421" s="42">
        <v>100000</v>
      </c>
      <c r="F421" s="40">
        <v>65000</v>
      </c>
      <c r="G421" s="197">
        <v>60837.04</v>
      </c>
      <c r="H421" s="240">
        <f t="shared" si="6"/>
        <v>93.595446153846154</v>
      </c>
    </row>
    <row r="422" spans="1:10" ht="26.4" x14ac:dyDescent="0.3">
      <c r="A422" s="336">
        <v>42</v>
      </c>
      <c r="B422" s="337"/>
      <c r="C422" s="338"/>
      <c r="D422" s="19" t="s">
        <v>22</v>
      </c>
      <c r="E422" s="42">
        <v>100000</v>
      </c>
      <c r="F422" s="40">
        <v>65000</v>
      </c>
      <c r="G422" s="197">
        <v>60837.04</v>
      </c>
      <c r="H422" s="240">
        <f t="shared" si="6"/>
        <v>93.595446153846154</v>
      </c>
    </row>
    <row r="423" spans="1:10" x14ac:dyDescent="0.3">
      <c r="A423" s="336">
        <v>421</v>
      </c>
      <c r="B423" s="337"/>
      <c r="C423" s="338"/>
      <c r="D423" s="19" t="s">
        <v>471</v>
      </c>
      <c r="E423" s="42"/>
      <c r="F423" s="40"/>
      <c r="G423" s="197">
        <v>60837.04</v>
      </c>
      <c r="H423" s="240" t="s">
        <v>396</v>
      </c>
    </row>
    <row r="424" spans="1:10" x14ac:dyDescent="0.3">
      <c r="A424" s="336">
        <v>4214</v>
      </c>
      <c r="B424" s="337"/>
      <c r="C424" s="338"/>
      <c r="D424" s="19" t="s">
        <v>427</v>
      </c>
      <c r="E424" s="42"/>
      <c r="F424" s="40"/>
      <c r="G424" s="197">
        <v>60837.04</v>
      </c>
      <c r="H424" s="240" t="s">
        <v>396</v>
      </c>
    </row>
    <row r="425" spans="1:10" x14ac:dyDescent="0.3">
      <c r="A425" s="378" t="s">
        <v>212</v>
      </c>
      <c r="B425" s="379"/>
      <c r="C425" s="380"/>
      <c r="D425" s="69" t="s">
        <v>213</v>
      </c>
      <c r="E425" s="70">
        <v>50000</v>
      </c>
      <c r="F425" s="70">
        <f>F426+F427</f>
        <v>30000</v>
      </c>
      <c r="G425" s="175">
        <v>27602.5</v>
      </c>
      <c r="H425" s="296">
        <f t="shared" si="6"/>
        <v>92.00833333333334</v>
      </c>
      <c r="I425" s="114"/>
      <c r="J425" s="109" t="s">
        <v>122</v>
      </c>
    </row>
    <row r="426" spans="1:10" x14ac:dyDescent="0.3">
      <c r="A426" s="342" t="s">
        <v>56</v>
      </c>
      <c r="B426" s="343"/>
      <c r="C426" s="344"/>
      <c r="D426" s="27" t="s">
        <v>57</v>
      </c>
      <c r="E426" s="86">
        <v>10000</v>
      </c>
      <c r="F426" s="87">
        <v>10000</v>
      </c>
      <c r="G426" s="263">
        <v>7602.5</v>
      </c>
      <c r="H426" s="297">
        <f t="shared" si="6"/>
        <v>76.024999999999991</v>
      </c>
    </row>
    <row r="427" spans="1:10" x14ac:dyDescent="0.3">
      <c r="A427" s="342" t="s">
        <v>85</v>
      </c>
      <c r="B427" s="343"/>
      <c r="C427" s="344"/>
      <c r="D427" s="27" t="s">
        <v>232</v>
      </c>
      <c r="E427" s="86">
        <v>40000</v>
      </c>
      <c r="F427" s="87">
        <v>20000</v>
      </c>
      <c r="G427" s="263">
        <v>20000</v>
      </c>
      <c r="H427" s="297">
        <f t="shared" si="6"/>
        <v>100</v>
      </c>
    </row>
    <row r="428" spans="1:10" ht="26.4" x14ac:dyDescent="0.3">
      <c r="A428" s="336">
        <v>4</v>
      </c>
      <c r="B428" s="337"/>
      <c r="C428" s="338"/>
      <c r="D428" s="19" t="s">
        <v>208</v>
      </c>
      <c r="E428" s="39">
        <v>50000</v>
      </c>
      <c r="F428" s="40">
        <v>30000</v>
      </c>
      <c r="G428" s="197">
        <v>27602.5</v>
      </c>
      <c r="H428" s="240">
        <f t="shared" si="6"/>
        <v>92.00833333333334</v>
      </c>
    </row>
    <row r="429" spans="1:10" ht="26.4" x14ac:dyDescent="0.3">
      <c r="A429" s="336">
        <v>42</v>
      </c>
      <c r="B429" s="337"/>
      <c r="C429" s="338"/>
      <c r="D429" s="19" t="s">
        <v>22</v>
      </c>
      <c r="E429" s="39">
        <v>50000</v>
      </c>
      <c r="F429" s="40">
        <v>30000</v>
      </c>
      <c r="G429" s="197">
        <v>27602.5</v>
      </c>
      <c r="H429" s="240">
        <f t="shared" si="6"/>
        <v>92.00833333333334</v>
      </c>
    </row>
    <row r="430" spans="1:10" x14ac:dyDescent="0.3">
      <c r="A430" s="336">
        <v>421</v>
      </c>
      <c r="B430" s="337"/>
      <c r="C430" s="338"/>
      <c r="D430" s="19" t="s">
        <v>471</v>
      </c>
      <c r="E430" s="39"/>
      <c r="F430" s="40"/>
      <c r="G430" s="197">
        <v>27602.5</v>
      </c>
      <c r="H430" s="240" t="s">
        <v>396</v>
      </c>
    </row>
    <row r="431" spans="1:10" x14ac:dyDescent="0.3">
      <c r="A431" s="336">
        <v>4214</v>
      </c>
      <c r="B431" s="337"/>
      <c r="C431" s="338"/>
      <c r="D431" s="19" t="s">
        <v>427</v>
      </c>
      <c r="E431" s="39"/>
      <c r="F431" s="40"/>
      <c r="G431" s="197">
        <v>27602.5</v>
      </c>
      <c r="H431" s="240" t="s">
        <v>396</v>
      </c>
    </row>
    <row r="432" spans="1:10" x14ac:dyDescent="0.3">
      <c r="A432" s="378" t="s">
        <v>214</v>
      </c>
      <c r="B432" s="379"/>
      <c r="C432" s="380"/>
      <c r="D432" s="69" t="s">
        <v>215</v>
      </c>
      <c r="E432" s="70">
        <v>15000</v>
      </c>
      <c r="F432" s="70">
        <f>F433+F434+F435</f>
        <v>10000</v>
      </c>
      <c r="G432" s="175">
        <v>8942.61</v>
      </c>
      <c r="H432" s="296">
        <f t="shared" si="6"/>
        <v>89.426100000000005</v>
      </c>
      <c r="I432" s="114"/>
      <c r="J432" s="109" t="s">
        <v>122</v>
      </c>
    </row>
    <row r="433" spans="1:10" x14ac:dyDescent="0.3">
      <c r="A433" s="342" t="s">
        <v>56</v>
      </c>
      <c r="B433" s="343"/>
      <c r="C433" s="344"/>
      <c r="D433" s="27" t="s">
        <v>57</v>
      </c>
      <c r="E433" s="86">
        <v>5000</v>
      </c>
      <c r="F433" s="87">
        <v>2000</v>
      </c>
      <c r="G433" s="263">
        <f>G432-G434-G435</f>
        <v>933.36000000000058</v>
      </c>
      <c r="H433" s="297">
        <f t="shared" si="6"/>
        <v>46.668000000000035</v>
      </c>
    </row>
    <row r="434" spans="1:10" x14ac:dyDescent="0.3">
      <c r="A434" s="342" t="s">
        <v>364</v>
      </c>
      <c r="B434" s="343"/>
      <c r="C434" s="344"/>
      <c r="D434" s="27" t="s">
        <v>357</v>
      </c>
      <c r="E434" s="86">
        <v>300</v>
      </c>
      <c r="F434" s="87">
        <v>0</v>
      </c>
      <c r="G434" s="263">
        <v>9.25</v>
      </c>
      <c r="H434" s="297" t="s">
        <v>396</v>
      </c>
    </row>
    <row r="435" spans="1:10" x14ac:dyDescent="0.3">
      <c r="A435" s="342" t="s">
        <v>85</v>
      </c>
      <c r="B435" s="343"/>
      <c r="C435" s="344"/>
      <c r="D435" s="27" t="s">
        <v>232</v>
      </c>
      <c r="E435" s="86">
        <v>9700</v>
      </c>
      <c r="F435" s="87">
        <v>8000</v>
      </c>
      <c r="G435" s="263">
        <v>8000</v>
      </c>
      <c r="H435" s="297">
        <f t="shared" si="6"/>
        <v>100</v>
      </c>
    </row>
    <row r="436" spans="1:10" ht="26.4" x14ac:dyDescent="0.3">
      <c r="A436" s="336">
        <v>4</v>
      </c>
      <c r="B436" s="337"/>
      <c r="C436" s="338"/>
      <c r="D436" s="19" t="s">
        <v>208</v>
      </c>
      <c r="E436" s="39">
        <v>15000</v>
      </c>
      <c r="F436" s="40">
        <v>10000</v>
      </c>
      <c r="G436" s="197">
        <v>8942.61</v>
      </c>
      <c r="H436" s="240">
        <f t="shared" si="6"/>
        <v>89.426100000000005</v>
      </c>
    </row>
    <row r="437" spans="1:10" ht="26.4" x14ac:dyDescent="0.3">
      <c r="A437" s="336">
        <v>42</v>
      </c>
      <c r="B437" s="337"/>
      <c r="C437" s="338"/>
      <c r="D437" s="19" t="s">
        <v>22</v>
      </c>
      <c r="E437" s="39">
        <v>15000</v>
      </c>
      <c r="F437" s="40">
        <v>10000</v>
      </c>
      <c r="G437" s="197">
        <v>8942.61</v>
      </c>
      <c r="H437" s="240">
        <f t="shared" si="6"/>
        <v>89.426100000000005</v>
      </c>
    </row>
    <row r="438" spans="1:10" x14ac:dyDescent="0.3">
      <c r="A438" s="336">
        <v>421</v>
      </c>
      <c r="B438" s="337"/>
      <c r="C438" s="338"/>
      <c r="D438" s="19" t="s">
        <v>471</v>
      </c>
      <c r="E438" s="39"/>
      <c r="F438" s="40"/>
      <c r="G438" s="197">
        <v>8942.61</v>
      </c>
      <c r="H438" s="240" t="s">
        <v>396</v>
      </c>
    </row>
    <row r="439" spans="1:10" x14ac:dyDescent="0.3">
      <c r="A439" s="336">
        <v>4214</v>
      </c>
      <c r="B439" s="337"/>
      <c r="C439" s="338"/>
      <c r="D439" s="19" t="s">
        <v>427</v>
      </c>
      <c r="E439" s="39"/>
      <c r="F439" s="40"/>
      <c r="G439" s="197">
        <v>8942.61</v>
      </c>
      <c r="H439" s="240" t="s">
        <v>396</v>
      </c>
    </row>
    <row r="440" spans="1:10" ht="14.4" customHeight="1" x14ac:dyDescent="0.3">
      <c r="A440" s="381" t="s">
        <v>216</v>
      </c>
      <c r="B440" s="382"/>
      <c r="C440" s="383"/>
      <c r="D440" s="73" t="s">
        <v>217</v>
      </c>
      <c r="E440" s="70">
        <v>8000</v>
      </c>
      <c r="F440" s="70">
        <f>F441+F442</f>
        <v>0</v>
      </c>
      <c r="G440" s="175">
        <v>0</v>
      </c>
      <c r="H440" s="296" t="s">
        <v>396</v>
      </c>
      <c r="I440" s="114"/>
      <c r="J440" s="109" t="s">
        <v>126</v>
      </c>
    </row>
    <row r="441" spans="1:10" x14ac:dyDescent="0.3">
      <c r="A441" s="342" t="s">
        <v>56</v>
      </c>
      <c r="B441" s="343"/>
      <c r="C441" s="344"/>
      <c r="D441" s="27" t="s">
        <v>57</v>
      </c>
      <c r="E441" s="86">
        <v>2000</v>
      </c>
      <c r="F441" s="87">
        <v>0</v>
      </c>
      <c r="G441" s="263">
        <v>0</v>
      </c>
      <c r="H441" s="297" t="s">
        <v>396</v>
      </c>
    </row>
    <row r="442" spans="1:10" x14ac:dyDescent="0.3">
      <c r="A442" s="342" t="s">
        <v>285</v>
      </c>
      <c r="B442" s="343"/>
      <c r="C442" s="344"/>
      <c r="D442" s="27" t="s">
        <v>232</v>
      </c>
      <c r="E442" s="86">
        <v>6000</v>
      </c>
      <c r="F442" s="87">
        <v>0</v>
      </c>
      <c r="G442" s="263">
        <v>0</v>
      </c>
      <c r="H442" s="297" t="s">
        <v>396</v>
      </c>
    </row>
    <row r="443" spans="1:10" ht="26.4" x14ac:dyDescent="0.3">
      <c r="A443" s="336">
        <v>4</v>
      </c>
      <c r="B443" s="337"/>
      <c r="C443" s="338"/>
      <c r="D443" s="19" t="s">
        <v>208</v>
      </c>
      <c r="E443" s="39">
        <v>8000</v>
      </c>
      <c r="F443" s="40">
        <v>0</v>
      </c>
      <c r="G443" s="197">
        <v>0</v>
      </c>
      <c r="H443" s="240" t="s">
        <v>396</v>
      </c>
    </row>
    <row r="444" spans="1:10" ht="26.4" x14ac:dyDescent="0.3">
      <c r="A444" s="369">
        <v>42</v>
      </c>
      <c r="B444" s="370"/>
      <c r="C444" s="371"/>
      <c r="D444" s="19" t="s">
        <v>22</v>
      </c>
      <c r="E444" s="39">
        <v>8000</v>
      </c>
      <c r="F444" s="40">
        <v>0</v>
      </c>
      <c r="G444" s="197">
        <v>0</v>
      </c>
      <c r="H444" s="240" t="s">
        <v>396</v>
      </c>
    </row>
    <row r="445" spans="1:10" x14ac:dyDescent="0.3">
      <c r="A445" s="378" t="s">
        <v>218</v>
      </c>
      <c r="B445" s="379"/>
      <c r="C445" s="380"/>
      <c r="D445" s="69" t="s">
        <v>219</v>
      </c>
      <c r="E445" s="70">
        <v>70000</v>
      </c>
      <c r="F445" s="70">
        <v>30000</v>
      </c>
      <c r="G445" s="175">
        <v>29431.19</v>
      </c>
      <c r="H445" s="296">
        <f t="shared" si="6"/>
        <v>98.103966666666665</v>
      </c>
      <c r="I445" s="114"/>
      <c r="J445" s="109" t="s">
        <v>281</v>
      </c>
    </row>
    <row r="446" spans="1:10" x14ac:dyDescent="0.3">
      <c r="A446" s="342" t="s">
        <v>56</v>
      </c>
      <c r="B446" s="343"/>
      <c r="C446" s="344"/>
      <c r="D446" s="27" t="s">
        <v>57</v>
      </c>
      <c r="E446" s="86">
        <v>10000</v>
      </c>
      <c r="F446" s="87">
        <v>5000</v>
      </c>
      <c r="G446" s="263">
        <f>G445-G447</f>
        <v>5431.1899999999987</v>
      </c>
      <c r="H446" s="297">
        <f t="shared" si="6"/>
        <v>108.62379999999999</v>
      </c>
    </row>
    <row r="447" spans="1:10" x14ac:dyDescent="0.3">
      <c r="A447" s="342" t="s">
        <v>85</v>
      </c>
      <c r="B447" s="343"/>
      <c r="C447" s="344"/>
      <c r="D447" s="27" t="s">
        <v>232</v>
      </c>
      <c r="E447" s="86">
        <v>60000</v>
      </c>
      <c r="F447" s="87">
        <v>25000</v>
      </c>
      <c r="G447" s="263">
        <v>24000</v>
      </c>
      <c r="H447" s="297">
        <f t="shared" si="6"/>
        <v>96</v>
      </c>
    </row>
    <row r="448" spans="1:10" ht="26.4" x14ac:dyDescent="0.3">
      <c r="A448" s="336">
        <v>4</v>
      </c>
      <c r="B448" s="337"/>
      <c r="C448" s="338"/>
      <c r="D448" s="19" t="s">
        <v>208</v>
      </c>
      <c r="E448" s="39">
        <v>70000</v>
      </c>
      <c r="F448" s="40">
        <v>30000</v>
      </c>
      <c r="G448" s="197">
        <v>29431.19</v>
      </c>
      <c r="H448" s="240">
        <f t="shared" si="6"/>
        <v>98.103966666666665</v>
      </c>
    </row>
    <row r="449" spans="1:10" ht="26.4" x14ac:dyDescent="0.3">
      <c r="A449" s="336">
        <v>42</v>
      </c>
      <c r="B449" s="337"/>
      <c r="C449" s="338"/>
      <c r="D449" s="19" t="s">
        <v>220</v>
      </c>
      <c r="E449" s="39">
        <v>70000</v>
      </c>
      <c r="F449" s="40">
        <v>30000</v>
      </c>
      <c r="G449" s="197">
        <v>29431.19</v>
      </c>
      <c r="H449" s="240">
        <f t="shared" si="6"/>
        <v>98.103966666666665</v>
      </c>
    </row>
    <row r="450" spans="1:10" x14ac:dyDescent="0.3">
      <c r="A450" s="336">
        <v>421</v>
      </c>
      <c r="B450" s="337"/>
      <c r="C450" s="338"/>
      <c r="D450" s="19" t="s">
        <v>427</v>
      </c>
      <c r="E450" s="39"/>
      <c r="F450" s="40"/>
      <c r="G450" s="197">
        <v>29431.19</v>
      </c>
      <c r="H450" s="299" t="s">
        <v>396</v>
      </c>
    </row>
    <row r="451" spans="1:10" x14ac:dyDescent="0.3">
      <c r="A451" s="336">
        <v>4214</v>
      </c>
      <c r="B451" s="337"/>
      <c r="C451" s="338"/>
      <c r="D451" s="19" t="s">
        <v>427</v>
      </c>
      <c r="E451" s="39"/>
      <c r="F451" s="40"/>
      <c r="G451" s="197">
        <v>29431.19</v>
      </c>
      <c r="H451" s="240" t="s">
        <v>396</v>
      </c>
    </row>
    <row r="452" spans="1:10" x14ac:dyDescent="0.3">
      <c r="A452" s="378" t="s">
        <v>221</v>
      </c>
      <c r="B452" s="379"/>
      <c r="C452" s="380"/>
      <c r="D452" s="69" t="s">
        <v>222</v>
      </c>
      <c r="E452" s="70">
        <v>100000</v>
      </c>
      <c r="F452" s="70">
        <f>F453+F454+F455</f>
        <v>0</v>
      </c>
      <c r="G452" s="175">
        <v>0</v>
      </c>
      <c r="H452" s="296" t="s">
        <v>396</v>
      </c>
      <c r="I452" s="114"/>
      <c r="J452" s="109" t="s">
        <v>100</v>
      </c>
    </row>
    <row r="453" spans="1:10" x14ac:dyDescent="0.3">
      <c r="A453" s="342" t="s">
        <v>56</v>
      </c>
      <c r="B453" s="343"/>
      <c r="C453" s="344"/>
      <c r="D453" s="27" t="s">
        <v>57</v>
      </c>
      <c r="E453" s="86">
        <v>5000</v>
      </c>
      <c r="F453" s="87">
        <v>0</v>
      </c>
      <c r="G453" s="263">
        <v>0</v>
      </c>
      <c r="H453" s="297" t="s">
        <v>396</v>
      </c>
    </row>
    <row r="454" spans="1:10" x14ac:dyDescent="0.3">
      <c r="A454" s="342" t="s">
        <v>362</v>
      </c>
      <c r="B454" s="343"/>
      <c r="C454" s="344"/>
      <c r="D454" s="27" t="s">
        <v>355</v>
      </c>
      <c r="E454" s="86">
        <v>500</v>
      </c>
      <c r="F454" s="87">
        <v>0</v>
      </c>
      <c r="G454" s="263">
        <v>0</v>
      </c>
      <c r="H454" s="297" t="s">
        <v>396</v>
      </c>
    </row>
    <row r="455" spans="1:10" x14ac:dyDescent="0.3">
      <c r="A455" s="342" t="s">
        <v>85</v>
      </c>
      <c r="B455" s="343"/>
      <c r="C455" s="344"/>
      <c r="D455" s="27" t="s">
        <v>209</v>
      </c>
      <c r="E455" s="86">
        <v>94500</v>
      </c>
      <c r="F455" s="87">
        <v>0</v>
      </c>
      <c r="G455" s="263">
        <v>0</v>
      </c>
      <c r="H455" s="297" t="s">
        <v>396</v>
      </c>
    </row>
    <row r="456" spans="1:10" ht="26.4" x14ac:dyDescent="0.3">
      <c r="A456" s="336">
        <v>4</v>
      </c>
      <c r="B456" s="337"/>
      <c r="C456" s="338"/>
      <c r="D456" s="19" t="s">
        <v>208</v>
      </c>
      <c r="E456" s="39">
        <v>100000</v>
      </c>
      <c r="F456" s="40">
        <v>0</v>
      </c>
      <c r="G456" s="197">
        <v>0</v>
      </c>
      <c r="H456" s="240" t="s">
        <v>396</v>
      </c>
    </row>
    <row r="457" spans="1:10" ht="26.4" x14ac:dyDescent="0.3">
      <c r="A457" s="369">
        <v>42</v>
      </c>
      <c r="B457" s="370"/>
      <c r="C457" s="371"/>
      <c r="D457" s="19" t="s">
        <v>22</v>
      </c>
      <c r="E457" s="39">
        <v>100000</v>
      </c>
      <c r="F457" s="40">
        <v>0</v>
      </c>
      <c r="G457" s="197">
        <v>0</v>
      </c>
      <c r="H457" s="240" t="s">
        <v>396</v>
      </c>
    </row>
    <row r="458" spans="1:10" ht="26.4" x14ac:dyDescent="0.3">
      <c r="A458" s="378" t="s">
        <v>223</v>
      </c>
      <c r="B458" s="379"/>
      <c r="C458" s="380"/>
      <c r="D458" s="69" t="s">
        <v>332</v>
      </c>
      <c r="E458" s="70">
        <v>25000</v>
      </c>
      <c r="F458" s="70">
        <f>F459+F460</f>
        <v>21000</v>
      </c>
      <c r="G458" s="175">
        <v>20625</v>
      </c>
      <c r="H458" s="296">
        <f t="shared" ref="H458:H519" si="7">G458/F458*100</f>
        <v>98.214285714285708</v>
      </c>
      <c r="I458" s="114"/>
      <c r="J458" s="109" t="s">
        <v>281</v>
      </c>
    </row>
    <row r="459" spans="1:10" x14ac:dyDescent="0.3">
      <c r="A459" s="342" t="s">
        <v>56</v>
      </c>
      <c r="B459" s="343"/>
      <c r="C459" s="344"/>
      <c r="D459" s="27" t="s">
        <v>57</v>
      </c>
      <c r="E459" s="86">
        <v>0</v>
      </c>
      <c r="F459" s="87">
        <v>0</v>
      </c>
      <c r="G459" s="263">
        <v>20625</v>
      </c>
      <c r="H459" s="297" t="s">
        <v>396</v>
      </c>
    </row>
    <row r="460" spans="1:10" x14ac:dyDescent="0.3">
      <c r="A460" s="342" t="s">
        <v>85</v>
      </c>
      <c r="B460" s="343"/>
      <c r="C460" s="344"/>
      <c r="D460" s="27" t="s">
        <v>209</v>
      </c>
      <c r="E460" s="86">
        <v>25000</v>
      </c>
      <c r="F460" s="87">
        <v>21000</v>
      </c>
      <c r="G460" s="263">
        <v>0</v>
      </c>
      <c r="H460" s="297">
        <f t="shared" si="7"/>
        <v>0</v>
      </c>
    </row>
    <row r="461" spans="1:10" ht="26.4" x14ac:dyDescent="0.3">
      <c r="A461" s="336">
        <v>4</v>
      </c>
      <c r="B461" s="337"/>
      <c r="C461" s="338"/>
      <c r="D461" s="19" t="s">
        <v>208</v>
      </c>
      <c r="E461" s="39">
        <v>25000</v>
      </c>
      <c r="F461" s="40">
        <v>21000</v>
      </c>
      <c r="G461" s="197">
        <v>20625</v>
      </c>
      <c r="H461" s="240">
        <f t="shared" si="7"/>
        <v>98.214285714285708</v>
      </c>
    </row>
    <row r="462" spans="1:10" ht="26.4" x14ac:dyDescent="0.3">
      <c r="A462" s="336">
        <v>42</v>
      </c>
      <c r="B462" s="337"/>
      <c r="C462" s="338"/>
      <c r="D462" s="19" t="s">
        <v>22</v>
      </c>
      <c r="E462" s="39">
        <v>25000</v>
      </c>
      <c r="F462" s="40">
        <v>21000</v>
      </c>
      <c r="G462" s="197">
        <v>20625</v>
      </c>
      <c r="H462" s="240">
        <f t="shared" si="7"/>
        <v>98.214285714285708</v>
      </c>
    </row>
    <row r="463" spans="1:10" x14ac:dyDescent="0.3">
      <c r="A463" s="336">
        <v>426</v>
      </c>
      <c r="B463" s="337"/>
      <c r="C463" s="338"/>
      <c r="D463" s="19" t="s">
        <v>476</v>
      </c>
      <c r="E463" s="39"/>
      <c r="F463" s="40"/>
      <c r="G463" s="197">
        <v>20625</v>
      </c>
      <c r="H463" s="240" t="s">
        <v>396</v>
      </c>
    </row>
    <row r="464" spans="1:10" x14ac:dyDescent="0.3">
      <c r="A464" s="336">
        <v>4263</v>
      </c>
      <c r="B464" s="337"/>
      <c r="C464" s="338"/>
      <c r="D464" s="19" t="s">
        <v>505</v>
      </c>
      <c r="E464" s="39"/>
      <c r="F464" s="40"/>
      <c r="G464" s="197">
        <v>20625</v>
      </c>
      <c r="H464" s="240" t="s">
        <v>396</v>
      </c>
    </row>
    <row r="465" spans="1:10" x14ac:dyDescent="0.3">
      <c r="A465" s="378" t="s">
        <v>224</v>
      </c>
      <c r="B465" s="379"/>
      <c r="C465" s="380"/>
      <c r="D465" s="69" t="s">
        <v>225</v>
      </c>
      <c r="E465" s="70">
        <v>20000</v>
      </c>
      <c r="F465" s="70">
        <f>F466+F467</f>
        <v>45000</v>
      </c>
      <c r="G465" s="175">
        <v>39915.629999999997</v>
      </c>
      <c r="H465" s="296">
        <f t="shared" si="7"/>
        <v>88.701399999999992</v>
      </c>
      <c r="I465" s="114"/>
      <c r="J465" s="109" t="s">
        <v>281</v>
      </c>
    </row>
    <row r="466" spans="1:10" x14ac:dyDescent="0.3">
      <c r="A466" s="342" t="s">
        <v>226</v>
      </c>
      <c r="B466" s="343"/>
      <c r="C466" s="344"/>
      <c r="D466" s="27" t="s">
        <v>57</v>
      </c>
      <c r="E466" s="86">
        <v>5000</v>
      </c>
      <c r="F466" s="87">
        <v>8000</v>
      </c>
      <c r="G466" s="263">
        <f>G465-G467</f>
        <v>10265.629999999997</v>
      </c>
      <c r="H466" s="297">
        <f t="shared" si="7"/>
        <v>128.32037499999998</v>
      </c>
    </row>
    <row r="467" spans="1:10" x14ac:dyDescent="0.3">
      <c r="A467" s="342" t="s">
        <v>85</v>
      </c>
      <c r="B467" s="343"/>
      <c r="C467" s="344"/>
      <c r="D467" s="27" t="s">
        <v>209</v>
      </c>
      <c r="E467" s="86">
        <v>15000</v>
      </c>
      <c r="F467" s="87">
        <v>37000</v>
      </c>
      <c r="G467" s="263">
        <v>29650</v>
      </c>
      <c r="H467" s="297">
        <f t="shared" si="7"/>
        <v>80.135135135135144</v>
      </c>
    </row>
    <row r="468" spans="1:10" ht="26.4" x14ac:dyDescent="0.3">
      <c r="A468" s="336">
        <v>4</v>
      </c>
      <c r="B468" s="337"/>
      <c r="C468" s="338"/>
      <c r="D468" s="19" t="s">
        <v>208</v>
      </c>
      <c r="E468" s="39">
        <v>20000</v>
      </c>
      <c r="F468" s="40">
        <v>45000</v>
      </c>
      <c r="G468" s="197">
        <v>39915.629999999997</v>
      </c>
      <c r="H468" s="240">
        <f t="shared" si="7"/>
        <v>88.701399999999992</v>
      </c>
    </row>
    <row r="469" spans="1:10" ht="26.4" x14ac:dyDescent="0.3">
      <c r="A469" s="369">
        <v>42</v>
      </c>
      <c r="B469" s="370"/>
      <c r="C469" s="371"/>
      <c r="D469" s="19" t="s">
        <v>22</v>
      </c>
      <c r="E469" s="39">
        <v>20000</v>
      </c>
      <c r="F469" s="40">
        <v>45000</v>
      </c>
      <c r="G469" s="197">
        <v>39915.629999999997</v>
      </c>
      <c r="H469" s="240">
        <f t="shared" si="7"/>
        <v>88.701399999999992</v>
      </c>
    </row>
    <row r="470" spans="1:10" x14ac:dyDescent="0.3">
      <c r="A470" s="378" t="s">
        <v>227</v>
      </c>
      <c r="B470" s="379"/>
      <c r="C470" s="380"/>
      <c r="D470" s="69" t="s">
        <v>228</v>
      </c>
      <c r="E470" s="70">
        <v>90000</v>
      </c>
      <c r="F470" s="70">
        <v>70000</v>
      </c>
      <c r="G470" s="175">
        <v>74585.86</v>
      </c>
      <c r="H470" s="296">
        <f t="shared" si="7"/>
        <v>106.55122857142858</v>
      </c>
      <c r="I470" s="114"/>
      <c r="J470" s="109" t="s">
        <v>190</v>
      </c>
    </row>
    <row r="471" spans="1:10" x14ac:dyDescent="0.3">
      <c r="A471" s="342" t="s">
        <v>56</v>
      </c>
      <c r="B471" s="343"/>
      <c r="C471" s="344"/>
      <c r="D471" s="27" t="s">
        <v>57</v>
      </c>
      <c r="E471" s="86">
        <v>10000</v>
      </c>
      <c r="F471" s="87">
        <v>10000</v>
      </c>
      <c r="G471" s="263">
        <f>G470-G472</f>
        <v>5672.4900000000052</v>
      </c>
      <c r="H471" s="297">
        <f t="shared" si="7"/>
        <v>56.724900000000055</v>
      </c>
    </row>
    <row r="472" spans="1:10" x14ac:dyDescent="0.3">
      <c r="A472" s="342" t="s">
        <v>85</v>
      </c>
      <c r="B472" s="343"/>
      <c r="C472" s="344"/>
      <c r="D472" s="27" t="s">
        <v>209</v>
      </c>
      <c r="E472" s="86">
        <v>80000</v>
      </c>
      <c r="F472" s="87">
        <v>60000</v>
      </c>
      <c r="G472" s="263">
        <v>68913.37</v>
      </c>
      <c r="H472" s="297">
        <f t="shared" si="7"/>
        <v>114.85561666666666</v>
      </c>
    </row>
    <row r="473" spans="1:10" ht="26.4" x14ac:dyDescent="0.3">
      <c r="A473" s="336">
        <v>4</v>
      </c>
      <c r="B473" s="337"/>
      <c r="C473" s="338"/>
      <c r="D473" s="19" t="s">
        <v>208</v>
      </c>
      <c r="E473" s="39">
        <v>90000</v>
      </c>
      <c r="F473" s="40">
        <v>70000</v>
      </c>
      <c r="G473" s="197">
        <v>74585.86</v>
      </c>
      <c r="H473" s="240">
        <f t="shared" si="7"/>
        <v>106.55122857142858</v>
      </c>
    </row>
    <row r="474" spans="1:10" ht="26.4" x14ac:dyDescent="0.3">
      <c r="A474" s="336">
        <v>42</v>
      </c>
      <c r="B474" s="337"/>
      <c r="C474" s="338"/>
      <c r="D474" s="19" t="s">
        <v>22</v>
      </c>
      <c r="E474" s="39">
        <v>90000</v>
      </c>
      <c r="F474" s="40">
        <v>70000</v>
      </c>
      <c r="G474" s="197">
        <v>74585.86</v>
      </c>
      <c r="H474" s="240">
        <f t="shared" si="7"/>
        <v>106.55122857142858</v>
      </c>
    </row>
    <row r="475" spans="1:10" x14ac:dyDescent="0.3">
      <c r="A475" s="336">
        <v>421</v>
      </c>
      <c r="B475" s="337"/>
      <c r="C475" s="338"/>
      <c r="D475" s="19" t="s">
        <v>471</v>
      </c>
      <c r="E475" s="39"/>
      <c r="F475" s="40"/>
      <c r="G475" s="197">
        <v>74585.86</v>
      </c>
      <c r="H475" s="240" t="s">
        <v>396</v>
      </c>
    </row>
    <row r="476" spans="1:10" x14ac:dyDescent="0.3">
      <c r="A476" s="336">
        <v>4214</v>
      </c>
      <c r="B476" s="337"/>
      <c r="C476" s="338"/>
      <c r="D476" s="19" t="s">
        <v>427</v>
      </c>
      <c r="E476" s="39"/>
      <c r="F476" s="40"/>
      <c r="G476" s="197">
        <v>74585.86</v>
      </c>
      <c r="H476" s="240" t="s">
        <v>396</v>
      </c>
    </row>
    <row r="477" spans="1:10" ht="26.4" x14ac:dyDescent="0.3">
      <c r="A477" s="378" t="s">
        <v>229</v>
      </c>
      <c r="B477" s="379"/>
      <c r="C477" s="380"/>
      <c r="D477" s="69" t="s">
        <v>230</v>
      </c>
      <c r="E477" s="70">
        <v>20000</v>
      </c>
      <c r="F477" s="70">
        <f>F478+F479</f>
        <v>39999.75</v>
      </c>
      <c r="G477" s="175">
        <v>38628.93</v>
      </c>
      <c r="H477" s="296">
        <f t="shared" si="7"/>
        <v>96.572928580803634</v>
      </c>
      <c r="I477" s="114"/>
      <c r="J477" s="109" t="s">
        <v>281</v>
      </c>
    </row>
    <row r="478" spans="1:10" x14ac:dyDescent="0.3">
      <c r="A478" s="342" t="s">
        <v>56</v>
      </c>
      <c r="B478" s="343"/>
      <c r="C478" s="344"/>
      <c r="D478" s="27" t="s">
        <v>231</v>
      </c>
      <c r="E478" s="86">
        <v>5000</v>
      </c>
      <c r="F478" s="87">
        <v>2313</v>
      </c>
      <c r="G478" s="263">
        <f>G477-G479</f>
        <v>3628.9300000000003</v>
      </c>
      <c r="H478" s="297">
        <f t="shared" si="7"/>
        <v>156.89277993947255</v>
      </c>
    </row>
    <row r="479" spans="1:10" x14ac:dyDescent="0.3">
      <c r="A479" s="342" t="s">
        <v>85</v>
      </c>
      <c r="B479" s="343"/>
      <c r="C479" s="344"/>
      <c r="D479" s="27" t="s">
        <v>209</v>
      </c>
      <c r="E479" s="86">
        <v>15000</v>
      </c>
      <c r="F479" s="87">
        <v>37686.75</v>
      </c>
      <c r="G479" s="263">
        <v>35000</v>
      </c>
      <c r="H479" s="297">
        <f t="shared" si="7"/>
        <v>92.870836567228537</v>
      </c>
    </row>
    <row r="480" spans="1:10" ht="26.4" x14ac:dyDescent="0.3">
      <c r="A480" s="336">
        <v>4</v>
      </c>
      <c r="B480" s="337"/>
      <c r="C480" s="338"/>
      <c r="D480" s="19" t="s">
        <v>208</v>
      </c>
      <c r="E480" s="39">
        <v>20000</v>
      </c>
      <c r="F480" s="39">
        <v>40000</v>
      </c>
      <c r="G480" s="196">
        <v>38628.93</v>
      </c>
      <c r="H480" s="238">
        <f t="shared" si="7"/>
        <v>96.572325000000006</v>
      </c>
    </row>
    <row r="481" spans="1:10" ht="26.4" x14ac:dyDescent="0.3">
      <c r="A481" s="336">
        <v>42</v>
      </c>
      <c r="B481" s="337"/>
      <c r="C481" s="338"/>
      <c r="D481" s="19" t="s">
        <v>22</v>
      </c>
      <c r="E481" s="39">
        <v>20000</v>
      </c>
      <c r="F481" s="39">
        <v>40000</v>
      </c>
      <c r="G481" s="196">
        <v>38628.93</v>
      </c>
      <c r="H481" s="238">
        <f t="shared" si="7"/>
        <v>96.572325000000006</v>
      </c>
    </row>
    <row r="482" spans="1:10" x14ac:dyDescent="0.3">
      <c r="A482" s="336">
        <v>421</v>
      </c>
      <c r="B482" s="337"/>
      <c r="C482" s="338"/>
      <c r="D482" s="19" t="s">
        <v>471</v>
      </c>
      <c r="E482" s="39"/>
      <c r="F482" s="39"/>
      <c r="G482" s="196">
        <v>38628.93</v>
      </c>
      <c r="H482" s="238" t="s">
        <v>396</v>
      </c>
    </row>
    <row r="483" spans="1:10" x14ac:dyDescent="0.3">
      <c r="A483" s="336">
        <v>4214</v>
      </c>
      <c r="B483" s="337"/>
      <c r="C483" s="338"/>
      <c r="D483" s="19" t="s">
        <v>427</v>
      </c>
      <c r="E483" s="39"/>
      <c r="F483" s="39"/>
      <c r="G483" s="196">
        <v>38628.959999999999</v>
      </c>
      <c r="H483" s="238" t="s">
        <v>396</v>
      </c>
    </row>
    <row r="484" spans="1:10" x14ac:dyDescent="0.3">
      <c r="A484" s="378" t="s">
        <v>233</v>
      </c>
      <c r="B484" s="379"/>
      <c r="C484" s="380"/>
      <c r="D484" s="69" t="s">
        <v>234</v>
      </c>
      <c r="E484" s="70">
        <v>20000</v>
      </c>
      <c r="F484" s="70">
        <f>F485+F486</f>
        <v>0</v>
      </c>
      <c r="G484" s="175">
        <v>0</v>
      </c>
      <c r="H484" s="296" t="s">
        <v>396</v>
      </c>
      <c r="J484" s="109" t="s">
        <v>281</v>
      </c>
    </row>
    <row r="485" spans="1:10" x14ac:dyDescent="0.3">
      <c r="A485" s="342" t="s">
        <v>56</v>
      </c>
      <c r="B485" s="343"/>
      <c r="C485" s="344"/>
      <c r="D485" s="27" t="s">
        <v>231</v>
      </c>
      <c r="E485" s="86">
        <v>5000</v>
      </c>
      <c r="F485" s="86">
        <v>0</v>
      </c>
      <c r="G485" s="264">
        <v>0</v>
      </c>
      <c r="H485" s="300" t="s">
        <v>396</v>
      </c>
    </row>
    <row r="486" spans="1:10" x14ac:dyDescent="0.3">
      <c r="A486" s="342" t="s">
        <v>85</v>
      </c>
      <c r="B486" s="343"/>
      <c r="C486" s="344"/>
      <c r="D486" s="27" t="s">
        <v>209</v>
      </c>
      <c r="E486" s="86">
        <v>15000</v>
      </c>
      <c r="F486" s="86">
        <v>0</v>
      </c>
      <c r="G486" s="264">
        <v>0</v>
      </c>
      <c r="H486" s="300" t="s">
        <v>396</v>
      </c>
    </row>
    <row r="487" spans="1:10" x14ac:dyDescent="0.3">
      <c r="A487" s="336">
        <v>3</v>
      </c>
      <c r="B487" s="337"/>
      <c r="C487" s="338"/>
      <c r="D487" s="19" t="s">
        <v>77</v>
      </c>
      <c r="E487" s="39">
        <v>20000</v>
      </c>
      <c r="F487" s="39">
        <v>0</v>
      </c>
      <c r="G487" s="196">
        <v>0</v>
      </c>
      <c r="H487" s="238" t="s">
        <v>396</v>
      </c>
    </row>
    <row r="488" spans="1:10" x14ac:dyDescent="0.3">
      <c r="A488" s="369">
        <v>38</v>
      </c>
      <c r="B488" s="370"/>
      <c r="C488" s="371"/>
      <c r="D488" s="19" t="s">
        <v>60</v>
      </c>
      <c r="E488" s="39">
        <v>20000</v>
      </c>
      <c r="F488" s="39">
        <v>0</v>
      </c>
      <c r="G488" s="196">
        <v>0</v>
      </c>
      <c r="H488" s="238" t="s">
        <v>396</v>
      </c>
    </row>
    <row r="489" spans="1:10" x14ac:dyDescent="0.3">
      <c r="A489" s="378" t="s">
        <v>235</v>
      </c>
      <c r="B489" s="379"/>
      <c r="C489" s="380"/>
      <c r="D489" s="69" t="s">
        <v>236</v>
      </c>
      <c r="E489" s="70">
        <v>30000</v>
      </c>
      <c r="F489" s="70">
        <f>F490+F491+F492</f>
        <v>0</v>
      </c>
      <c r="G489" s="175">
        <v>0</v>
      </c>
      <c r="H489" s="296" t="s">
        <v>396</v>
      </c>
      <c r="J489" s="109" t="s">
        <v>237</v>
      </c>
    </row>
    <row r="490" spans="1:10" x14ac:dyDescent="0.3">
      <c r="A490" s="342" t="s">
        <v>56</v>
      </c>
      <c r="B490" s="343"/>
      <c r="C490" s="344"/>
      <c r="D490" s="27" t="s">
        <v>231</v>
      </c>
      <c r="E490" s="86">
        <v>20000</v>
      </c>
      <c r="F490" s="87">
        <v>0</v>
      </c>
      <c r="G490" s="263">
        <v>0</v>
      </c>
      <c r="H490" s="297" t="s">
        <v>396</v>
      </c>
    </row>
    <row r="491" spans="1:10" x14ac:dyDescent="0.3">
      <c r="A491" s="342" t="s">
        <v>363</v>
      </c>
      <c r="B491" s="343"/>
      <c r="C491" s="344"/>
      <c r="D491" s="27" t="s">
        <v>356</v>
      </c>
      <c r="E491" s="86">
        <v>1000</v>
      </c>
      <c r="F491" s="87">
        <v>0</v>
      </c>
      <c r="G491" s="263">
        <v>0</v>
      </c>
      <c r="H491" s="297" t="s">
        <v>396</v>
      </c>
    </row>
    <row r="492" spans="1:10" x14ac:dyDescent="0.3">
      <c r="A492" s="342" t="s">
        <v>85</v>
      </c>
      <c r="B492" s="343"/>
      <c r="C492" s="344"/>
      <c r="D492" s="27" t="s">
        <v>232</v>
      </c>
      <c r="E492" s="86">
        <v>9000</v>
      </c>
      <c r="F492" s="87">
        <v>0</v>
      </c>
      <c r="G492" s="263">
        <v>0</v>
      </c>
      <c r="H492" s="297" t="s">
        <v>396</v>
      </c>
    </row>
    <row r="493" spans="1:10" ht="26.4" x14ac:dyDescent="0.3">
      <c r="A493" s="336">
        <v>4</v>
      </c>
      <c r="B493" s="337"/>
      <c r="C493" s="338"/>
      <c r="D493" s="19" t="s">
        <v>208</v>
      </c>
      <c r="E493" s="39">
        <v>30000</v>
      </c>
      <c r="F493" s="40">
        <v>0</v>
      </c>
      <c r="G493" s="197">
        <v>0</v>
      </c>
      <c r="H493" s="240" t="s">
        <v>396</v>
      </c>
    </row>
    <row r="494" spans="1:10" ht="26.4" x14ac:dyDescent="0.3">
      <c r="A494" s="369">
        <v>42</v>
      </c>
      <c r="B494" s="370"/>
      <c r="C494" s="371"/>
      <c r="D494" s="19" t="s">
        <v>22</v>
      </c>
      <c r="E494" s="39">
        <v>30000</v>
      </c>
      <c r="F494" s="40">
        <v>0</v>
      </c>
      <c r="G494" s="197">
        <v>0</v>
      </c>
      <c r="H494" s="240" t="s">
        <v>396</v>
      </c>
    </row>
    <row r="495" spans="1:10" ht="26.4" x14ac:dyDescent="0.3">
      <c r="A495" s="378" t="s">
        <v>238</v>
      </c>
      <c r="B495" s="379"/>
      <c r="C495" s="380"/>
      <c r="D495" s="69" t="s">
        <v>239</v>
      </c>
      <c r="E495" s="70">
        <v>20000</v>
      </c>
      <c r="F495" s="70">
        <f>F496+F497</f>
        <v>0</v>
      </c>
      <c r="G495" s="175">
        <v>0</v>
      </c>
      <c r="H495" s="296" t="s">
        <v>396</v>
      </c>
      <c r="J495" s="109" t="s">
        <v>237</v>
      </c>
    </row>
    <row r="496" spans="1:10" x14ac:dyDescent="0.3">
      <c r="A496" s="342" t="s">
        <v>56</v>
      </c>
      <c r="B496" s="343"/>
      <c r="C496" s="344"/>
      <c r="D496" s="27" t="s">
        <v>240</v>
      </c>
      <c r="E496" s="86">
        <v>2000</v>
      </c>
      <c r="F496" s="87">
        <v>0</v>
      </c>
      <c r="G496" s="263">
        <v>0</v>
      </c>
      <c r="H496" s="297" t="s">
        <v>396</v>
      </c>
    </row>
    <row r="497" spans="1:10" x14ac:dyDescent="0.3">
      <c r="A497" s="342" t="s">
        <v>85</v>
      </c>
      <c r="B497" s="343"/>
      <c r="C497" s="344"/>
      <c r="D497" s="27" t="s">
        <v>232</v>
      </c>
      <c r="E497" s="86">
        <v>18000</v>
      </c>
      <c r="F497" s="87">
        <v>0</v>
      </c>
      <c r="G497" s="263">
        <v>0</v>
      </c>
      <c r="H497" s="297" t="s">
        <v>396</v>
      </c>
    </row>
    <row r="498" spans="1:10" ht="26.4" x14ac:dyDescent="0.3">
      <c r="A498" s="336">
        <v>4</v>
      </c>
      <c r="B498" s="337"/>
      <c r="C498" s="338"/>
      <c r="D498" s="19" t="s">
        <v>208</v>
      </c>
      <c r="E498" s="39">
        <v>20000</v>
      </c>
      <c r="F498" s="40">
        <v>0</v>
      </c>
      <c r="G498" s="197">
        <v>0</v>
      </c>
      <c r="H498" s="240" t="s">
        <v>396</v>
      </c>
    </row>
    <row r="499" spans="1:10" ht="26.4" x14ac:dyDescent="0.3">
      <c r="A499" s="369">
        <v>42</v>
      </c>
      <c r="B499" s="370"/>
      <c r="C499" s="371"/>
      <c r="D499" s="19" t="s">
        <v>22</v>
      </c>
      <c r="E499" s="39">
        <v>20000</v>
      </c>
      <c r="F499" s="40">
        <v>0</v>
      </c>
      <c r="G499" s="197">
        <v>0</v>
      </c>
      <c r="H499" s="240" t="s">
        <v>396</v>
      </c>
    </row>
    <row r="500" spans="1:10" ht="27" x14ac:dyDescent="0.3">
      <c r="A500" s="381" t="s">
        <v>241</v>
      </c>
      <c r="B500" s="382"/>
      <c r="C500" s="383"/>
      <c r="D500" s="74" t="s">
        <v>242</v>
      </c>
      <c r="E500" s="70">
        <v>50000</v>
      </c>
      <c r="F500" s="70">
        <f>F501+F502</f>
        <v>0</v>
      </c>
      <c r="G500" s="175">
        <v>0</v>
      </c>
      <c r="H500" s="296" t="s">
        <v>396</v>
      </c>
      <c r="J500" s="109" t="s">
        <v>281</v>
      </c>
    </row>
    <row r="501" spans="1:10" x14ac:dyDescent="0.3">
      <c r="A501" s="342" t="s">
        <v>56</v>
      </c>
      <c r="B501" s="343"/>
      <c r="C501" s="344"/>
      <c r="D501" s="27" t="s">
        <v>57</v>
      </c>
      <c r="E501" s="86">
        <v>10000</v>
      </c>
      <c r="F501" s="87">
        <v>0</v>
      </c>
      <c r="G501" s="263">
        <v>0</v>
      </c>
      <c r="H501" s="297" t="s">
        <v>396</v>
      </c>
    </row>
    <row r="502" spans="1:10" x14ac:dyDescent="0.3">
      <c r="A502" s="342" t="s">
        <v>85</v>
      </c>
      <c r="B502" s="343"/>
      <c r="C502" s="344"/>
      <c r="D502" s="27" t="s">
        <v>232</v>
      </c>
      <c r="E502" s="86">
        <v>40000</v>
      </c>
      <c r="F502" s="87">
        <v>0</v>
      </c>
      <c r="G502" s="263">
        <v>0</v>
      </c>
      <c r="H502" s="297" t="s">
        <v>396</v>
      </c>
    </row>
    <row r="503" spans="1:10" ht="26.4" x14ac:dyDescent="0.3">
      <c r="A503" s="336">
        <v>4</v>
      </c>
      <c r="B503" s="337"/>
      <c r="C503" s="338"/>
      <c r="D503" s="19" t="s">
        <v>208</v>
      </c>
      <c r="E503" s="39">
        <v>50000</v>
      </c>
      <c r="F503" s="40">
        <v>0</v>
      </c>
      <c r="G503" s="197">
        <v>0</v>
      </c>
      <c r="H503" s="240" t="s">
        <v>396</v>
      </c>
    </row>
    <row r="504" spans="1:10" ht="26.4" x14ac:dyDescent="0.3">
      <c r="A504" s="369">
        <v>42</v>
      </c>
      <c r="B504" s="370"/>
      <c r="C504" s="371"/>
      <c r="D504" s="19" t="s">
        <v>220</v>
      </c>
      <c r="E504" s="39">
        <v>50000</v>
      </c>
      <c r="F504" s="40">
        <v>0</v>
      </c>
      <c r="G504" s="197">
        <v>0</v>
      </c>
      <c r="H504" s="240" t="s">
        <v>396</v>
      </c>
    </row>
    <row r="505" spans="1:10" ht="40.200000000000003" x14ac:dyDescent="0.3">
      <c r="A505" s="381" t="s">
        <v>243</v>
      </c>
      <c r="B505" s="382"/>
      <c r="C505" s="383"/>
      <c r="D505" s="74" t="s">
        <v>244</v>
      </c>
      <c r="E505" s="70">
        <v>50000</v>
      </c>
      <c r="F505" s="70">
        <f>F506+F507</f>
        <v>80000</v>
      </c>
      <c r="G505" s="175">
        <v>42478.68</v>
      </c>
      <c r="H505" s="296">
        <f t="shared" si="7"/>
        <v>53.098350000000003</v>
      </c>
      <c r="J505" s="109" t="s">
        <v>281</v>
      </c>
    </row>
    <row r="506" spans="1:10" x14ac:dyDescent="0.3">
      <c r="A506" s="342" t="s">
        <v>56</v>
      </c>
      <c r="B506" s="343"/>
      <c r="C506" s="344"/>
      <c r="D506" s="27" t="s">
        <v>57</v>
      </c>
      <c r="E506" s="86">
        <v>10000</v>
      </c>
      <c r="F506" s="87">
        <v>20000</v>
      </c>
      <c r="G506" s="263">
        <v>0</v>
      </c>
      <c r="H506" s="297">
        <f t="shared" si="7"/>
        <v>0</v>
      </c>
    </row>
    <row r="507" spans="1:10" x14ac:dyDescent="0.3">
      <c r="A507" s="342" t="s">
        <v>85</v>
      </c>
      <c r="B507" s="343"/>
      <c r="C507" s="344"/>
      <c r="D507" s="27" t="s">
        <v>232</v>
      </c>
      <c r="E507" s="86">
        <v>40000</v>
      </c>
      <c r="F507" s="87">
        <v>60000</v>
      </c>
      <c r="G507" s="263">
        <v>42478.68</v>
      </c>
      <c r="H507" s="297">
        <f t="shared" si="7"/>
        <v>70.797799999999995</v>
      </c>
    </row>
    <row r="508" spans="1:10" ht="26.4" x14ac:dyDescent="0.3">
      <c r="A508" s="336">
        <v>4</v>
      </c>
      <c r="B508" s="337"/>
      <c r="C508" s="338"/>
      <c r="D508" s="19" t="s">
        <v>208</v>
      </c>
      <c r="E508" s="39">
        <v>50000</v>
      </c>
      <c r="F508" s="40">
        <v>80000</v>
      </c>
      <c r="G508" s="197">
        <v>42478.68</v>
      </c>
      <c r="H508" s="240">
        <f t="shared" si="7"/>
        <v>53.098350000000003</v>
      </c>
    </row>
    <row r="509" spans="1:10" ht="26.4" x14ac:dyDescent="0.3">
      <c r="A509" s="336">
        <v>42</v>
      </c>
      <c r="B509" s="337"/>
      <c r="C509" s="338"/>
      <c r="D509" s="19" t="s">
        <v>220</v>
      </c>
      <c r="E509" s="39">
        <v>50000</v>
      </c>
      <c r="F509" s="40">
        <v>80000</v>
      </c>
      <c r="G509" s="197">
        <v>42478.68</v>
      </c>
      <c r="H509" s="240">
        <f t="shared" si="7"/>
        <v>53.098350000000003</v>
      </c>
    </row>
    <row r="510" spans="1:10" x14ac:dyDescent="0.3">
      <c r="A510" s="336">
        <v>421</v>
      </c>
      <c r="B510" s="337"/>
      <c r="C510" s="338"/>
      <c r="D510" s="19" t="s">
        <v>471</v>
      </c>
      <c r="E510" s="39"/>
      <c r="F510" s="40"/>
      <c r="G510" s="197">
        <v>42478.68</v>
      </c>
      <c r="H510" s="240" t="s">
        <v>396</v>
      </c>
    </row>
    <row r="511" spans="1:10" x14ac:dyDescent="0.3">
      <c r="A511" s="336">
        <v>4213</v>
      </c>
      <c r="B511" s="337"/>
      <c r="C511" s="338"/>
      <c r="D511" s="19" t="s">
        <v>507</v>
      </c>
      <c r="E511" s="39"/>
      <c r="F511" s="40"/>
      <c r="G511" s="197">
        <v>42478.68</v>
      </c>
      <c r="H511" s="240" t="s">
        <v>396</v>
      </c>
    </row>
    <row r="512" spans="1:10" x14ac:dyDescent="0.3">
      <c r="A512" s="339" t="s">
        <v>245</v>
      </c>
      <c r="B512" s="340"/>
      <c r="C512" s="341"/>
      <c r="D512" s="73" t="s">
        <v>246</v>
      </c>
      <c r="E512" s="70">
        <v>100000</v>
      </c>
      <c r="F512" s="70">
        <f>F513+F514</f>
        <v>0</v>
      </c>
      <c r="G512" s="175">
        <v>0</v>
      </c>
      <c r="H512" s="296" t="s">
        <v>396</v>
      </c>
      <c r="J512" s="109" t="s">
        <v>281</v>
      </c>
    </row>
    <row r="513" spans="1:10" x14ac:dyDescent="0.3">
      <c r="A513" s="342" t="s">
        <v>56</v>
      </c>
      <c r="B513" s="343"/>
      <c r="C513" s="344"/>
      <c r="D513" s="27" t="s">
        <v>231</v>
      </c>
      <c r="E513" s="86">
        <v>20000</v>
      </c>
      <c r="F513" s="87">
        <v>0</v>
      </c>
      <c r="G513" s="263">
        <v>0</v>
      </c>
      <c r="H513" s="297" t="s">
        <v>396</v>
      </c>
    </row>
    <row r="514" spans="1:10" x14ac:dyDescent="0.3">
      <c r="A514" s="342" t="s">
        <v>85</v>
      </c>
      <c r="B514" s="343"/>
      <c r="C514" s="344"/>
      <c r="D514" s="27" t="s">
        <v>232</v>
      </c>
      <c r="E514" s="86">
        <v>80000</v>
      </c>
      <c r="F514" s="87">
        <v>0</v>
      </c>
      <c r="G514" s="263">
        <v>0</v>
      </c>
      <c r="H514" s="297" t="s">
        <v>396</v>
      </c>
    </row>
    <row r="515" spans="1:10" ht="26.4" x14ac:dyDescent="0.3">
      <c r="A515" s="336">
        <v>4</v>
      </c>
      <c r="B515" s="337"/>
      <c r="C515" s="338"/>
      <c r="D515" s="19" t="s">
        <v>208</v>
      </c>
      <c r="E515" s="39">
        <v>100000</v>
      </c>
      <c r="F515" s="40">
        <v>0</v>
      </c>
      <c r="G515" s="197">
        <v>0</v>
      </c>
      <c r="H515" s="240" t="s">
        <v>396</v>
      </c>
    </row>
    <row r="516" spans="1:10" ht="26.4" x14ac:dyDescent="0.3">
      <c r="A516" s="369">
        <v>42</v>
      </c>
      <c r="B516" s="370"/>
      <c r="C516" s="371"/>
      <c r="D516" s="19" t="s">
        <v>220</v>
      </c>
      <c r="E516" s="39">
        <v>100000</v>
      </c>
      <c r="F516" s="40">
        <v>0</v>
      </c>
      <c r="G516" s="197">
        <v>0</v>
      </c>
      <c r="H516" s="240" t="s">
        <v>396</v>
      </c>
    </row>
    <row r="517" spans="1:10" ht="26.4" customHeight="1" x14ac:dyDescent="0.3">
      <c r="A517" s="394" t="s">
        <v>266</v>
      </c>
      <c r="B517" s="395"/>
      <c r="C517" s="396"/>
      <c r="D517" s="74" t="s">
        <v>267</v>
      </c>
      <c r="E517" s="70">
        <v>20000</v>
      </c>
      <c r="F517" s="70">
        <f>F518+F519</f>
        <v>25000</v>
      </c>
      <c r="G517" s="175">
        <v>0</v>
      </c>
      <c r="H517" s="296">
        <f t="shared" si="7"/>
        <v>0</v>
      </c>
      <c r="J517" s="109" t="s">
        <v>281</v>
      </c>
    </row>
    <row r="518" spans="1:10" x14ac:dyDescent="0.3">
      <c r="A518" s="342" t="s">
        <v>56</v>
      </c>
      <c r="B518" s="343"/>
      <c r="C518" s="344"/>
      <c r="D518" s="27" t="s">
        <v>231</v>
      </c>
      <c r="E518" s="86">
        <v>5000</v>
      </c>
      <c r="F518" s="87">
        <v>5000</v>
      </c>
      <c r="G518" s="263">
        <v>0</v>
      </c>
      <c r="H518" s="297">
        <f t="shared" si="7"/>
        <v>0</v>
      </c>
    </row>
    <row r="519" spans="1:10" x14ac:dyDescent="0.3">
      <c r="A519" s="342" t="s">
        <v>85</v>
      </c>
      <c r="B519" s="343"/>
      <c r="C519" s="344"/>
      <c r="D519" s="27" t="s">
        <v>232</v>
      </c>
      <c r="E519" s="86">
        <v>15000</v>
      </c>
      <c r="F519" s="87">
        <v>20000</v>
      </c>
      <c r="G519" s="263">
        <v>0</v>
      </c>
      <c r="H519" s="297">
        <f t="shared" si="7"/>
        <v>0</v>
      </c>
    </row>
    <row r="520" spans="1:10" ht="26.4" x14ac:dyDescent="0.3">
      <c r="A520" s="336">
        <v>4</v>
      </c>
      <c r="B520" s="337"/>
      <c r="C520" s="338"/>
      <c r="D520" s="19" t="s">
        <v>208</v>
      </c>
      <c r="E520" s="39">
        <v>20000</v>
      </c>
      <c r="F520" s="40">
        <v>25000</v>
      </c>
      <c r="G520" s="197">
        <v>0</v>
      </c>
      <c r="H520" s="240">
        <f t="shared" ref="H520:H576" si="8">G520/F520*100</f>
        <v>0</v>
      </c>
    </row>
    <row r="521" spans="1:10" ht="26.4" x14ac:dyDescent="0.3">
      <c r="A521" s="369">
        <v>42</v>
      </c>
      <c r="B521" s="370"/>
      <c r="C521" s="371"/>
      <c r="D521" s="19" t="s">
        <v>220</v>
      </c>
      <c r="E521" s="39">
        <v>20000</v>
      </c>
      <c r="F521" s="40">
        <v>25000</v>
      </c>
      <c r="G521" s="197">
        <v>0</v>
      </c>
      <c r="H521" s="240">
        <f t="shared" si="8"/>
        <v>0</v>
      </c>
    </row>
    <row r="522" spans="1:10" ht="26.4" customHeight="1" x14ac:dyDescent="0.3">
      <c r="A522" s="388" t="s">
        <v>268</v>
      </c>
      <c r="B522" s="389"/>
      <c r="C522" s="390"/>
      <c r="D522" s="74" t="s">
        <v>269</v>
      </c>
      <c r="E522" s="70">
        <v>20000</v>
      </c>
      <c r="F522" s="70">
        <f>F523+F524</f>
        <v>0</v>
      </c>
      <c r="G522" s="175">
        <v>0</v>
      </c>
      <c r="H522" s="296" t="s">
        <v>396</v>
      </c>
      <c r="J522" s="109" t="s">
        <v>281</v>
      </c>
    </row>
    <row r="523" spans="1:10" x14ac:dyDescent="0.3">
      <c r="A523" s="342" t="s">
        <v>56</v>
      </c>
      <c r="B523" s="343"/>
      <c r="C523" s="344"/>
      <c r="D523" s="27" t="s">
        <v>231</v>
      </c>
      <c r="E523" s="86">
        <v>2000</v>
      </c>
      <c r="F523" s="87">
        <v>0</v>
      </c>
      <c r="G523" s="263">
        <v>0</v>
      </c>
      <c r="H523" s="297" t="s">
        <v>396</v>
      </c>
    </row>
    <row r="524" spans="1:10" x14ac:dyDescent="0.3">
      <c r="A524" s="342" t="s">
        <v>85</v>
      </c>
      <c r="B524" s="343"/>
      <c r="C524" s="344"/>
      <c r="D524" s="27" t="s">
        <v>232</v>
      </c>
      <c r="E524" s="86">
        <v>18000</v>
      </c>
      <c r="F524" s="87">
        <v>0</v>
      </c>
      <c r="G524" s="263">
        <v>0</v>
      </c>
      <c r="H524" s="297" t="s">
        <v>396</v>
      </c>
    </row>
    <row r="525" spans="1:10" ht="26.4" x14ac:dyDescent="0.3">
      <c r="A525" s="336">
        <v>4</v>
      </c>
      <c r="B525" s="337"/>
      <c r="C525" s="338"/>
      <c r="D525" s="19" t="s">
        <v>208</v>
      </c>
      <c r="E525" s="39">
        <v>20000</v>
      </c>
      <c r="F525" s="40">
        <v>0</v>
      </c>
      <c r="G525" s="197">
        <v>0</v>
      </c>
      <c r="H525" s="240" t="s">
        <v>396</v>
      </c>
    </row>
    <row r="526" spans="1:10" ht="26.4" x14ac:dyDescent="0.3">
      <c r="A526" s="369">
        <v>41</v>
      </c>
      <c r="B526" s="370"/>
      <c r="C526" s="371"/>
      <c r="D526" s="19" t="s">
        <v>372</v>
      </c>
      <c r="E526" s="39">
        <v>0</v>
      </c>
      <c r="F526" s="40">
        <v>0</v>
      </c>
      <c r="G526" s="197">
        <v>0</v>
      </c>
      <c r="H526" s="240" t="s">
        <v>396</v>
      </c>
    </row>
    <row r="527" spans="1:10" ht="26.4" x14ac:dyDescent="0.3">
      <c r="A527" s="369">
        <v>42</v>
      </c>
      <c r="B527" s="370"/>
      <c r="C527" s="371"/>
      <c r="D527" s="19" t="s">
        <v>220</v>
      </c>
      <c r="E527" s="39">
        <v>20000</v>
      </c>
      <c r="F527" s="40">
        <v>0</v>
      </c>
      <c r="G527" s="197">
        <v>0</v>
      </c>
      <c r="H527" s="240" t="s">
        <v>396</v>
      </c>
    </row>
    <row r="528" spans="1:10" ht="27" x14ac:dyDescent="0.3">
      <c r="A528" s="381" t="s">
        <v>337</v>
      </c>
      <c r="B528" s="382"/>
      <c r="C528" s="383"/>
      <c r="D528" s="74" t="s">
        <v>338</v>
      </c>
      <c r="E528" s="70">
        <v>150000</v>
      </c>
      <c r="F528" s="70">
        <f>F531+F533</f>
        <v>12500</v>
      </c>
      <c r="G528" s="175">
        <v>10000</v>
      </c>
      <c r="H528" s="296">
        <f t="shared" si="8"/>
        <v>80</v>
      </c>
      <c r="J528" s="109" t="s">
        <v>281</v>
      </c>
    </row>
    <row r="529" spans="1:10" x14ac:dyDescent="0.3">
      <c r="A529" s="342" t="s">
        <v>56</v>
      </c>
      <c r="B529" s="343"/>
      <c r="C529" s="344"/>
      <c r="D529" s="27" t="s">
        <v>57</v>
      </c>
      <c r="E529" s="39">
        <v>50000</v>
      </c>
      <c r="F529" s="40">
        <v>1500</v>
      </c>
      <c r="G529" s="197">
        <v>0</v>
      </c>
      <c r="H529" s="240">
        <f t="shared" si="8"/>
        <v>0</v>
      </c>
    </row>
    <row r="530" spans="1:10" x14ac:dyDescent="0.3">
      <c r="A530" s="342" t="s">
        <v>85</v>
      </c>
      <c r="B530" s="343"/>
      <c r="C530" s="344"/>
      <c r="D530" s="27" t="s">
        <v>232</v>
      </c>
      <c r="E530" s="39">
        <v>100000</v>
      </c>
      <c r="F530" s="40">
        <v>11000</v>
      </c>
      <c r="G530" s="197">
        <v>100000</v>
      </c>
      <c r="H530" s="240">
        <f t="shared" si="8"/>
        <v>909.09090909090912</v>
      </c>
    </row>
    <row r="531" spans="1:10" ht="26.4" x14ac:dyDescent="0.3">
      <c r="A531" s="336">
        <v>4</v>
      </c>
      <c r="B531" s="337"/>
      <c r="C531" s="338"/>
      <c r="D531" s="19" t="s">
        <v>208</v>
      </c>
      <c r="E531" s="39">
        <v>150000</v>
      </c>
      <c r="F531" s="40">
        <v>0</v>
      </c>
      <c r="G531" s="197">
        <v>0</v>
      </c>
      <c r="H531" s="240" t="s">
        <v>396</v>
      </c>
    </row>
    <row r="532" spans="1:10" ht="26.4" x14ac:dyDescent="0.3">
      <c r="A532" s="369">
        <v>42</v>
      </c>
      <c r="B532" s="370"/>
      <c r="C532" s="371"/>
      <c r="D532" s="19" t="s">
        <v>220</v>
      </c>
      <c r="E532" s="39">
        <v>150000</v>
      </c>
      <c r="F532" s="40">
        <v>0</v>
      </c>
      <c r="G532" s="197">
        <v>0</v>
      </c>
      <c r="H532" s="240" t="s">
        <v>396</v>
      </c>
    </row>
    <row r="533" spans="1:10" x14ac:dyDescent="0.3">
      <c r="A533" s="336">
        <v>3</v>
      </c>
      <c r="B533" s="337"/>
      <c r="C533" s="338"/>
      <c r="D533" s="19" t="s">
        <v>77</v>
      </c>
      <c r="E533" s="39"/>
      <c r="F533" s="40">
        <v>12500</v>
      </c>
      <c r="G533" s="197">
        <v>10000</v>
      </c>
      <c r="H533" s="240">
        <f t="shared" si="8"/>
        <v>80</v>
      </c>
    </row>
    <row r="534" spans="1:10" x14ac:dyDescent="0.3">
      <c r="A534" s="391">
        <v>32</v>
      </c>
      <c r="B534" s="392"/>
      <c r="C534" s="393"/>
      <c r="D534" s="19" t="s">
        <v>17</v>
      </c>
      <c r="E534" s="39"/>
      <c r="F534" s="40">
        <v>12500</v>
      </c>
      <c r="G534" s="197">
        <v>10000</v>
      </c>
      <c r="H534" s="240">
        <f t="shared" si="8"/>
        <v>80</v>
      </c>
    </row>
    <row r="535" spans="1:10" x14ac:dyDescent="0.3">
      <c r="A535" s="336">
        <v>323</v>
      </c>
      <c r="B535" s="337"/>
      <c r="C535" s="338"/>
      <c r="D535" s="19" t="s">
        <v>494</v>
      </c>
      <c r="E535" s="39"/>
      <c r="F535" s="40"/>
      <c r="G535" s="197">
        <v>10000</v>
      </c>
      <c r="H535" s="240" t="s">
        <v>396</v>
      </c>
    </row>
    <row r="536" spans="1:10" x14ac:dyDescent="0.3">
      <c r="A536" s="336">
        <v>3237</v>
      </c>
      <c r="B536" s="337"/>
      <c r="C536" s="338"/>
      <c r="D536" s="19" t="s">
        <v>446</v>
      </c>
      <c r="E536" s="39"/>
      <c r="F536" s="40"/>
      <c r="G536" s="197">
        <v>10000</v>
      </c>
      <c r="H536" s="240" t="s">
        <v>396</v>
      </c>
    </row>
    <row r="537" spans="1:10" ht="27" x14ac:dyDescent="0.3">
      <c r="A537" s="381" t="s">
        <v>340</v>
      </c>
      <c r="B537" s="382"/>
      <c r="C537" s="383"/>
      <c r="D537" s="74" t="s">
        <v>341</v>
      </c>
      <c r="E537" s="70">
        <v>200000</v>
      </c>
      <c r="F537" s="70">
        <v>0</v>
      </c>
      <c r="G537" s="175">
        <v>0</v>
      </c>
      <c r="H537" s="296" t="s">
        <v>396</v>
      </c>
      <c r="J537" s="109" t="s">
        <v>281</v>
      </c>
    </row>
    <row r="538" spans="1:10" x14ac:dyDescent="0.3">
      <c r="A538" s="342" t="s">
        <v>56</v>
      </c>
      <c r="B538" s="343"/>
      <c r="C538" s="344"/>
      <c r="D538" s="27" t="s">
        <v>57</v>
      </c>
      <c r="E538" s="86">
        <v>50000</v>
      </c>
      <c r="F538" s="87">
        <v>0</v>
      </c>
      <c r="G538" s="263">
        <v>0</v>
      </c>
      <c r="H538" s="297" t="s">
        <v>396</v>
      </c>
    </row>
    <row r="539" spans="1:10" x14ac:dyDescent="0.3">
      <c r="A539" s="342" t="s">
        <v>85</v>
      </c>
      <c r="B539" s="343"/>
      <c r="C539" s="344"/>
      <c r="D539" s="27" t="s">
        <v>339</v>
      </c>
      <c r="E539" s="86">
        <v>150000</v>
      </c>
      <c r="F539" s="87">
        <v>0</v>
      </c>
      <c r="G539" s="263">
        <v>0</v>
      </c>
      <c r="H539" s="297" t="s">
        <v>396</v>
      </c>
    </row>
    <row r="540" spans="1:10" ht="26.4" x14ac:dyDescent="0.3">
      <c r="A540" s="336">
        <v>4</v>
      </c>
      <c r="B540" s="337"/>
      <c r="C540" s="338"/>
      <c r="D540" s="19" t="s">
        <v>208</v>
      </c>
      <c r="E540" s="39">
        <v>200000</v>
      </c>
      <c r="F540" s="40">
        <v>0</v>
      </c>
      <c r="G540" s="197">
        <v>0</v>
      </c>
      <c r="H540" s="240" t="s">
        <v>396</v>
      </c>
    </row>
    <row r="541" spans="1:10" ht="26.4" x14ac:dyDescent="0.3">
      <c r="A541" s="369">
        <v>42</v>
      </c>
      <c r="B541" s="370"/>
      <c r="C541" s="371"/>
      <c r="D541" s="19" t="s">
        <v>22</v>
      </c>
      <c r="E541" s="39">
        <v>200000</v>
      </c>
      <c r="F541" s="40">
        <v>0</v>
      </c>
      <c r="G541" s="197">
        <v>0</v>
      </c>
      <c r="H541" s="240" t="s">
        <v>396</v>
      </c>
    </row>
    <row r="542" spans="1:10" x14ac:dyDescent="0.3">
      <c r="A542" s="339" t="s">
        <v>382</v>
      </c>
      <c r="B542" s="340"/>
      <c r="C542" s="341"/>
      <c r="D542" s="73" t="s">
        <v>383</v>
      </c>
      <c r="E542" s="70">
        <v>0</v>
      </c>
      <c r="F542" s="70">
        <f>F543</f>
        <v>36000</v>
      </c>
      <c r="G542" s="175">
        <v>36000</v>
      </c>
      <c r="H542" s="296">
        <f t="shared" si="8"/>
        <v>100</v>
      </c>
      <c r="J542" s="109" t="s">
        <v>281</v>
      </c>
    </row>
    <row r="543" spans="1:10" x14ac:dyDescent="0.3">
      <c r="A543" s="342" t="s">
        <v>56</v>
      </c>
      <c r="B543" s="343"/>
      <c r="C543" s="344"/>
      <c r="D543" s="27" t="s">
        <v>57</v>
      </c>
      <c r="E543" s="39"/>
      <c r="F543" s="40">
        <v>36000</v>
      </c>
      <c r="G543" s="197">
        <v>36000</v>
      </c>
      <c r="H543" s="240">
        <f t="shared" si="8"/>
        <v>100</v>
      </c>
    </row>
    <row r="544" spans="1:10" x14ac:dyDescent="0.3">
      <c r="A544" s="342" t="s">
        <v>85</v>
      </c>
      <c r="B544" s="343"/>
      <c r="C544" s="344"/>
      <c r="D544" s="27" t="s">
        <v>209</v>
      </c>
      <c r="E544" s="39"/>
      <c r="F544" s="40">
        <v>0</v>
      </c>
      <c r="G544" s="197">
        <v>0</v>
      </c>
      <c r="H544" s="240" t="s">
        <v>396</v>
      </c>
    </row>
    <row r="545" spans="1:10" ht="26.4" x14ac:dyDescent="0.3">
      <c r="A545" s="336">
        <v>4</v>
      </c>
      <c r="B545" s="337"/>
      <c r="C545" s="338"/>
      <c r="D545" s="19" t="s">
        <v>208</v>
      </c>
      <c r="E545" s="39"/>
      <c r="F545" s="40">
        <v>36000</v>
      </c>
      <c r="G545" s="197">
        <v>36000</v>
      </c>
      <c r="H545" s="240">
        <f t="shared" si="8"/>
        <v>100</v>
      </c>
    </row>
    <row r="546" spans="1:10" ht="26.4" x14ac:dyDescent="0.3">
      <c r="A546" s="336">
        <v>41</v>
      </c>
      <c r="B546" s="337"/>
      <c r="C546" s="338"/>
      <c r="D546" s="19" t="s">
        <v>372</v>
      </c>
      <c r="E546" s="39"/>
      <c r="F546" s="40">
        <v>36000</v>
      </c>
      <c r="G546" s="197">
        <v>36000</v>
      </c>
      <c r="H546" s="240">
        <f t="shared" si="8"/>
        <v>100</v>
      </c>
    </row>
    <row r="547" spans="1:10" ht="26.4" x14ac:dyDescent="0.3">
      <c r="A547" s="336">
        <v>411</v>
      </c>
      <c r="B547" s="337"/>
      <c r="C547" s="338"/>
      <c r="D547" s="19" t="s">
        <v>504</v>
      </c>
      <c r="E547" s="39"/>
      <c r="F547" s="40"/>
      <c r="G547" s="197">
        <v>36000</v>
      </c>
      <c r="H547" s="240" t="s">
        <v>396</v>
      </c>
    </row>
    <row r="548" spans="1:10" x14ac:dyDescent="0.3">
      <c r="A548" s="336">
        <v>4111</v>
      </c>
      <c r="B548" s="337"/>
      <c r="C548" s="338"/>
      <c r="D548" s="19" t="s">
        <v>470</v>
      </c>
      <c r="E548" s="39"/>
      <c r="F548" s="40"/>
      <c r="G548" s="197">
        <v>36000</v>
      </c>
      <c r="H548" s="240" t="s">
        <v>396</v>
      </c>
    </row>
    <row r="549" spans="1:10" ht="26.4" x14ac:dyDescent="0.3">
      <c r="A549" s="357" t="s">
        <v>247</v>
      </c>
      <c r="B549" s="358"/>
      <c r="C549" s="359"/>
      <c r="D549" s="67" t="s">
        <v>248</v>
      </c>
      <c r="E549" s="68">
        <f>E550+E557+E562+E567+E572+E579</f>
        <v>152000</v>
      </c>
      <c r="F549" s="68">
        <f>F550+F557+F562+F567+F572+F579</f>
        <v>49000</v>
      </c>
      <c r="G549" s="262">
        <f>G550+G557+G562+G567+G572+G579</f>
        <v>39951</v>
      </c>
      <c r="H549" s="295">
        <f t="shared" si="8"/>
        <v>81.532653061224494</v>
      </c>
    </row>
    <row r="550" spans="1:10" ht="26.4" x14ac:dyDescent="0.3">
      <c r="A550" s="345" t="s">
        <v>249</v>
      </c>
      <c r="B550" s="346"/>
      <c r="C550" s="347"/>
      <c r="D550" s="69" t="s">
        <v>250</v>
      </c>
      <c r="E550" s="70">
        <v>20000</v>
      </c>
      <c r="F550" s="70">
        <f>F551+F552</f>
        <v>30000</v>
      </c>
      <c r="G550" s="175">
        <v>25300</v>
      </c>
      <c r="H550" s="296">
        <f t="shared" si="8"/>
        <v>84.333333333333343</v>
      </c>
      <c r="I550" s="114"/>
      <c r="J550" s="109" t="s">
        <v>100</v>
      </c>
    </row>
    <row r="551" spans="1:10" x14ac:dyDescent="0.3">
      <c r="A551" s="342" t="s">
        <v>56</v>
      </c>
      <c r="B551" s="343"/>
      <c r="C551" s="344"/>
      <c r="D551" s="27" t="s">
        <v>57</v>
      </c>
      <c r="E551" s="86">
        <v>5000</v>
      </c>
      <c r="F551" s="87">
        <v>10000</v>
      </c>
      <c r="G551" s="263">
        <f>G550-G552</f>
        <v>4300</v>
      </c>
      <c r="H551" s="297">
        <f t="shared" si="8"/>
        <v>43</v>
      </c>
    </row>
    <row r="552" spans="1:10" x14ac:dyDescent="0.3">
      <c r="A552" s="342" t="s">
        <v>85</v>
      </c>
      <c r="B552" s="343"/>
      <c r="C552" s="344"/>
      <c r="D552" s="27" t="s">
        <v>232</v>
      </c>
      <c r="E552" s="86">
        <v>15000</v>
      </c>
      <c r="F552" s="87">
        <v>20000</v>
      </c>
      <c r="G552" s="263">
        <v>21000</v>
      </c>
      <c r="H552" s="297">
        <f t="shared" si="8"/>
        <v>105</v>
      </c>
    </row>
    <row r="553" spans="1:10" x14ac:dyDescent="0.3">
      <c r="A553" s="336">
        <v>3</v>
      </c>
      <c r="B553" s="337"/>
      <c r="C553" s="338"/>
      <c r="D553" s="19" t="s">
        <v>77</v>
      </c>
      <c r="E553" s="39">
        <v>20000</v>
      </c>
      <c r="F553" s="40">
        <v>30000</v>
      </c>
      <c r="G553" s="197">
        <v>25300</v>
      </c>
      <c r="H553" s="240">
        <f t="shared" si="8"/>
        <v>84.333333333333343</v>
      </c>
    </row>
    <row r="554" spans="1:10" x14ac:dyDescent="0.3">
      <c r="A554" s="336">
        <v>32</v>
      </c>
      <c r="B554" s="337"/>
      <c r="C554" s="338"/>
      <c r="D554" s="19" t="s">
        <v>74</v>
      </c>
      <c r="E554" s="39">
        <v>20000</v>
      </c>
      <c r="F554" s="40">
        <v>30000</v>
      </c>
      <c r="G554" s="197">
        <v>25300</v>
      </c>
      <c r="H554" s="240">
        <f t="shared" si="8"/>
        <v>84.333333333333343</v>
      </c>
    </row>
    <row r="555" spans="1:10" x14ac:dyDescent="0.3">
      <c r="A555" s="336">
        <v>323</v>
      </c>
      <c r="B555" s="337"/>
      <c r="C555" s="338"/>
      <c r="D555" s="19" t="s">
        <v>494</v>
      </c>
      <c r="E555" s="39"/>
      <c r="F555" s="40"/>
      <c r="G555" s="197">
        <v>25300</v>
      </c>
      <c r="H555" s="240" t="s">
        <v>396</v>
      </c>
    </row>
    <row r="556" spans="1:10" ht="26.4" x14ac:dyDescent="0.3">
      <c r="A556" s="336">
        <v>3232</v>
      </c>
      <c r="B556" s="337"/>
      <c r="C556" s="338"/>
      <c r="D556" s="19" t="s">
        <v>442</v>
      </c>
      <c r="E556" s="39"/>
      <c r="F556" s="40"/>
      <c r="G556" s="197">
        <v>25300</v>
      </c>
      <c r="H556" s="240" t="s">
        <v>396</v>
      </c>
    </row>
    <row r="557" spans="1:10" x14ac:dyDescent="0.3">
      <c r="A557" s="345" t="s">
        <v>251</v>
      </c>
      <c r="B557" s="346"/>
      <c r="C557" s="347"/>
      <c r="D557" s="69" t="s">
        <v>252</v>
      </c>
      <c r="E557" s="70">
        <v>5000</v>
      </c>
      <c r="F557" s="70">
        <f>F558</f>
        <v>2000</v>
      </c>
      <c r="G557" s="175">
        <v>0</v>
      </c>
      <c r="H557" s="296">
        <f t="shared" si="8"/>
        <v>0</v>
      </c>
      <c r="I557" s="114"/>
      <c r="J557" s="109" t="s">
        <v>119</v>
      </c>
    </row>
    <row r="558" spans="1:10" x14ac:dyDescent="0.3">
      <c r="A558" s="342" t="s">
        <v>56</v>
      </c>
      <c r="B558" s="343"/>
      <c r="C558" s="344"/>
      <c r="D558" s="27" t="s">
        <v>231</v>
      </c>
      <c r="E558" s="86">
        <v>2000</v>
      </c>
      <c r="F558" s="87">
        <v>2000</v>
      </c>
      <c r="G558" s="263">
        <v>0</v>
      </c>
      <c r="H558" s="297">
        <f t="shared" si="8"/>
        <v>0</v>
      </c>
    </row>
    <row r="559" spans="1:10" x14ac:dyDescent="0.3">
      <c r="A559" s="342" t="s">
        <v>85</v>
      </c>
      <c r="B559" s="343"/>
      <c r="C559" s="344"/>
      <c r="D559" s="27" t="s">
        <v>232</v>
      </c>
      <c r="E559" s="86">
        <v>3000</v>
      </c>
      <c r="F559" s="87">
        <v>0</v>
      </c>
      <c r="G559" s="263">
        <v>0</v>
      </c>
      <c r="H559" s="297" t="s">
        <v>396</v>
      </c>
    </row>
    <row r="560" spans="1:10" x14ac:dyDescent="0.3">
      <c r="A560" s="336">
        <v>3</v>
      </c>
      <c r="B560" s="337"/>
      <c r="C560" s="338"/>
      <c r="D560" s="19" t="s">
        <v>77</v>
      </c>
      <c r="E560" s="39">
        <v>5000</v>
      </c>
      <c r="F560" s="40">
        <v>2000</v>
      </c>
      <c r="G560" s="197">
        <v>0</v>
      </c>
      <c r="H560" s="240">
        <f t="shared" si="8"/>
        <v>0</v>
      </c>
    </row>
    <row r="561" spans="1:10" x14ac:dyDescent="0.3">
      <c r="A561" s="369">
        <v>32</v>
      </c>
      <c r="B561" s="370"/>
      <c r="C561" s="371"/>
      <c r="D561" s="19" t="s">
        <v>74</v>
      </c>
      <c r="E561" s="39">
        <v>5000</v>
      </c>
      <c r="F561" s="40">
        <v>2000</v>
      </c>
      <c r="G561" s="197">
        <v>0</v>
      </c>
      <c r="H561" s="240">
        <f t="shared" si="8"/>
        <v>0</v>
      </c>
    </row>
    <row r="562" spans="1:10" ht="26.4" x14ac:dyDescent="0.3">
      <c r="A562" s="345" t="s">
        <v>253</v>
      </c>
      <c r="B562" s="346"/>
      <c r="C562" s="347"/>
      <c r="D562" s="69" t="s">
        <v>254</v>
      </c>
      <c r="E562" s="70">
        <v>2000</v>
      </c>
      <c r="F562" s="70">
        <f>F563+F564</f>
        <v>2000</v>
      </c>
      <c r="G562" s="175">
        <v>0</v>
      </c>
      <c r="H562" s="296">
        <f t="shared" si="8"/>
        <v>0</v>
      </c>
      <c r="J562" s="109" t="s">
        <v>281</v>
      </c>
    </row>
    <row r="563" spans="1:10" x14ac:dyDescent="0.3">
      <c r="A563" s="342" t="s">
        <v>56</v>
      </c>
      <c r="B563" s="343"/>
      <c r="C563" s="344"/>
      <c r="D563" s="27" t="s">
        <v>231</v>
      </c>
      <c r="E563" s="86">
        <v>500</v>
      </c>
      <c r="F563" s="86">
        <v>500</v>
      </c>
      <c r="G563" s="264">
        <v>0</v>
      </c>
      <c r="H563" s="300">
        <f t="shared" si="8"/>
        <v>0</v>
      </c>
    </row>
    <row r="564" spans="1:10" x14ac:dyDescent="0.3">
      <c r="A564" s="342" t="s">
        <v>85</v>
      </c>
      <c r="B564" s="343"/>
      <c r="C564" s="344"/>
      <c r="D564" s="27" t="s">
        <v>209</v>
      </c>
      <c r="E564" s="86">
        <v>1500</v>
      </c>
      <c r="F564" s="86">
        <v>1500</v>
      </c>
      <c r="G564" s="264">
        <v>0</v>
      </c>
      <c r="H564" s="300">
        <f t="shared" si="8"/>
        <v>0</v>
      </c>
    </row>
    <row r="565" spans="1:10" x14ac:dyDescent="0.3">
      <c r="A565" s="336">
        <v>3</v>
      </c>
      <c r="B565" s="337"/>
      <c r="C565" s="338"/>
      <c r="D565" s="19" t="s">
        <v>77</v>
      </c>
      <c r="E565" s="39">
        <v>2000</v>
      </c>
      <c r="F565" s="39">
        <v>2000</v>
      </c>
      <c r="G565" s="196">
        <v>0</v>
      </c>
      <c r="H565" s="238">
        <f t="shared" si="8"/>
        <v>0</v>
      </c>
    </row>
    <row r="566" spans="1:10" x14ac:dyDescent="0.3">
      <c r="A566" s="369">
        <v>32</v>
      </c>
      <c r="B566" s="370"/>
      <c r="C566" s="371"/>
      <c r="D566" s="19" t="s">
        <v>74</v>
      </c>
      <c r="E566" s="39">
        <v>2000</v>
      </c>
      <c r="F566" s="39">
        <v>2000</v>
      </c>
      <c r="G566" s="196">
        <v>0</v>
      </c>
      <c r="H566" s="238">
        <f t="shared" si="8"/>
        <v>0</v>
      </c>
    </row>
    <row r="567" spans="1:10" ht="40.200000000000003" x14ac:dyDescent="0.3">
      <c r="A567" s="339" t="s">
        <v>255</v>
      </c>
      <c r="B567" s="340"/>
      <c r="C567" s="341"/>
      <c r="D567" s="74" t="s">
        <v>343</v>
      </c>
      <c r="E567" s="70">
        <v>12000</v>
      </c>
      <c r="F567" s="70">
        <f>0</f>
        <v>0</v>
      </c>
      <c r="G567" s="175">
        <v>0</v>
      </c>
      <c r="H567" s="296" t="s">
        <v>396</v>
      </c>
      <c r="J567" s="109" t="s">
        <v>95</v>
      </c>
    </row>
    <row r="568" spans="1:10" x14ac:dyDescent="0.3">
      <c r="A568" s="342" t="s">
        <v>56</v>
      </c>
      <c r="B568" s="343"/>
      <c r="C568" s="344"/>
      <c r="D568" s="27" t="s">
        <v>231</v>
      </c>
      <c r="E568" s="39">
        <v>5000</v>
      </c>
      <c r="F568" s="39">
        <v>0</v>
      </c>
      <c r="G568" s="196">
        <v>0</v>
      </c>
      <c r="H568" s="238" t="s">
        <v>396</v>
      </c>
    </row>
    <row r="569" spans="1:10" x14ac:dyDescent="0.3">
      <c r="A569" s="342" t="s">
        <v>85</v>
      </c>
      <c r="B569" s="343"/>
      <c r="C569" s="344"/>
      <c r="D569" s="27" t="s">
        <v>209</v>
      </c>
      <c r="E569" s="39">
        <v>7000</v>
      </c>
      <c r="F569" s="39">
        <v>0</v>
      </c>
      <c r="G569" s="196">
        <v>0</v>
      </c>
      <c r="H569" s="238" t="s">
        <v>396</v>
      </c>
    </row>
    <row r="570" spans="1:10" x14ac:dyDescent="0.3">
      <c r="A570" s="336">
        <v>3</v>
      </c>
      <c r="B570" s="337"/>
      <c r="C570" s="338"/>
      <c r="D570" s="19" t="s">
        <v>7</v>
      </c>
      <c r="E570" s="39">
        <v>12000</v>
      </c>
      <c r="F570" s="39">
        <v>0</v>
      </c>
      <c r="G570" s="196">
        <v>0</v>
      </c>
      <c r="H570" s="238" t="s">
        <v>396</v>
      </c>
    </row>
    <row r="571" spans="1:10" x14ac:dyDescent="0.3">
      <c r="A571" s="369">
        <v>32</v>
      </c>
      <c r="B571" s="370"/>
      <c r="C571" s="371"/>
      <c r="D571" s="19" t="s">
        <v>17</v>
      </c>
      <c r="E571" s="39">
        <v>12000</v>
      </c>
      <c r="F571" s="39">
        <v>0</v>
      </c>
      <c r="G571" s="196">
        <v>0</v>
      </c>
      <c r="H571" s="238" t="s">
        <v>396</v>
      </c>
    </row>
    <row r="572" spans="1:10" ht="14.4" customHeight="1" x14ac:dyDescent="0.3">
      <c r="A572" s="345" t="s">
        <v>257</v>
      </c>
      <c r="B572" s="346"/>
      <c r="C572" s="347"/>
      <c r="D572" s="69" t="s">
        <v>256</v>
      </c>
      <c r="E572" s="70">
        <v>13000</v>
      </c>
      <c r="F572" s="70">
        <f>F573+F574</f>
        <v>15000</v>
      </c>
      <c r="G572" s="175">
        <v>14651</v>
      </c>
      <c r="H572" s="296">
        <f t="shared" si="8"/>
        <v>97.673333333333332</v>
      </c>
      <c r="J572" s="109" t="s">
        <v>126</v>
      </c>
    </row>
    <row r="573" spans="1:10" ht="14.4" customHeight="1" x14ac:dyDescent="0.3">
      <c r="A573" s="342" t="s">
        <v>56</v>
      </c>
      <c r="B573" s="343"/>
      <c r="C573" s="344"/>
      <c r="D573" s="27" t="s">
        <v>57</v>
      </c>
      <c r="E573" s="86">
        <v>3000</v>
      </c>
      <c r="F573" s="86">
        <f>F575-F574</f>
        <v>5045</v>
      </c>
      <c r="G573" s="264">
        <f>G572-G574</f>
        <v>4696.7900000000009</v>
      </c>
      <c r="H573" s="300">
        <f t="shared" si="8"/>
        <v>93.097918731417266</v>
      </c>
    </row>
    <row r="574" spans="1:10" ht="14.4" customHeight="1" x14ac:dyDescent="0.3">
      <c r="A574" s="342" t="s">
        <v>85</v>
      </c>
      <c r="B574" s="343"/>
      <c r="C574" s="344"/>
      <c r="D574" s="27" t="s">
        <v>232</v>
      </c>
      <c r="E574" s="86">
        <v>10000</v>
      </c>
      <c r="F574" s="86">
        <v>9955</v>
      </c>
      <c r="G574" s="264">
        <v>9954.2099999999991</v>
      </c>
      <c r="H574" s="300">
        <f t="shared" si="8"/>
        <v>99.992064289301851</v>
      </c>
    </row>
    <row r="575" spans="1:10" x14ac:dyDescent="0.3">
      <c r="A575" s="336">
        <v>3</v>
      </c>
      <c r="B575" s="337"/>
      <c r="C575" s="338"/>
      <c r="D575" s="19" t="s">
        <v>77</v>
      </c>
      <c r="E575" s="39">
        <v>13000</v>
      </c>
      <c r="F575" s="39">
        <v>15000</v>
      </c>
      <c r="G575" s="196">
        <v>14651</v>
      </c>
      <c r="H575" s="238">
        <f t="shared" si="8"/>
        <v>97.673333333333332</v>
      </c>
    </row>
    <row r="576" spans="1:10" x14ac:dyDescent="0.3">
      <c r="A576" s="336">
        <v>32</v>
      </c>
      <c r="B576" s="337"/>
      <c r="C576" s="338"/>
      <c r="D576" s="19" t="s">
        <v>74</v>
      </c>
      <c r="E576" s="39">
        <v>13000</v>
      </c>
      <c r="F576" s="39">
        <v>15000</v>
      </c>
      <c r="G576" s="196">
        <v>14651</v>
      </c>
      <c r="H576" s="238">
        <f t="shared" si="8"/>
        <v>97.673333333333332</v>
      </c>
    </row>
    <row r="577" spans="1:11" x14ac:dyDescent="0.3">
      <c r="A577" s="336">
        <v>323</v>
      </c>
      <c r="B577" s="337"/>
      <c r="C577" s="338"/>
      <c r="D577" s="19" t="s">
        <v>494</v>
      </c>
      <c r="E577" s="39"/>
      <c r="F577" s="39"/>
      <c r="G577" s="196">
        <v>14651</v>
      </c>
      <c r="H577" s="238" t="s">
        <v>396</v>
      </c>
    </row>
    <row r="578" spans="1:11" ht="26.4" x14ac:dyDescent="0.3">
      <c r="A578" s="336">
        <v>3232</v>
      </c>
      <c r="B578" s="337"/>
      <c r="C578" s="338"/>
      <c r="D578" s="19" t="s">
        <v>442</v>
      </c>
      <c r="E578" s="39"/>
      <c r="F578" s="39"/>
      <c r="G578" s="196">
        <v>14651</v>
      </c>
      <c r="H578" s="238" t="s">
        <v>396</v>
      </c>
    </row>
    <row r="579" spans="1:11" ht="26.4" customHeight="1" x14ac:dyDescent="0.3">
      <c r="A579" s="345" t="s">
        <v>342</v>
      </c>
      <c r="B579" s="346"/>
      <c r="C579" s="347"/>
      <c r="D579" s="69" t="s">
        <v>258</v>
      </c>
      <c r="E579" s="70">
        <v>100000</v>
      </c>
      <c r="F579" s="70">
        <f>F580</f>
        <v>0</v>
      </c>
      <c r="G579" s="175">
        <v>0</v>
      </c>
      <c r="H579" s="296" t="s">
        <v>396</v>
      </c>
      <c r="J579" s="109" t="s">
        <v>281</v>
      </c>
      <c r="K579" s="41"/>
    </row>
    <row r="580" spans="1:11" ht="14.4" customHeight="1" x14ac:dyDescent="0.3">
      <c r="A580" s="342" t="s">
        <v>56</v>
      </c>
      <c r="B580" s="343"/>
      <c r="C580" s="344"/>
      <c r="D580" s="27" t="s">
        <v>231</v>
      </c>
      <c r="E580" s="86">
        <v>20000</v>
      </c>
      <c r="F580" s="87">
        <v>0</v>
      </c>
      <c r="G580" s="263">
        <v>0</v>
      </c>
      <c r="H580" s="297" t="s">
        <v>396</v>
      </c>
    </row>
    <row r="581" spans="1:11" ht="14.4" customHeight="1" x14ac:dyDescent="0.3">
      <c r="A581" s="342" t="s">
        <v>85</v>
      </c>
      <c r="B581" s="343"/>
      <c r="C581" s="344"/>
      <c r="D581" s="27" t="s">
        <v>232</v>
      </c>
      <c r="E581" s="86">
        <v>80000</v>
      </c>
      <c r="F581" s="87">
        <v>0</v>
      </c>
      <c r="G581" s="263">
        <v>0</v>
      </c>
      <c r="H581" s="297" t="s">
        <v>396</v>
      </c>
    </row>
    <row r="582" spans="1:11" ht="14.4" customHeight="1" x14ac:dyDescent="0.3">
      <c r="A582" s="336">
        <v>3</v>
      </c>
      <c r="B582" s="337"/>
      <c r="C582" s="338"/>
      <c r="D582" s="19" t="s">
        <v>77</v>
      </c>
      <c r="E582" s="39">
        <v>100000</v>
      </c>
      <c r="F582" s="40">
        <v>0</v>
      </c>
      <c r="G582" s="197">
        <v>0</v>
      </c>
      <c r="H582" s="240" t="s">
        <v>396</v>
      </c>
    </row>
    <row r="583" spans="1:11" ht="14.4" customHeight="1" x14ac:dyDescent="0.3">
      <c r="A583" s="369">
        <v>32</v>
      </c>
      <c r="B583" s="370"/>
      <c r="C583" s="371"/>
      <c r="D583" s="19" t="s">
        <v>74</v>
      </c>
      <c r="E583" s="39">
        <v>100000</v>
      </c>
      <c r="F583" s="40">
        <v>0</v>
      </c>
      <c r="G583" s="197">
        <v>0</v>
      </c>
      <c r="H583" s="240" t="s">
        <v>396</v>
      </c>
    </row>
    <row r="584" spans="1:11" x14ac:dyDescent="0.3">
      <c r="A584" s="397"/>
      <c r="B584" s="397"/>
      <c r="C584" s="397"/>
      <c r="D584" s="46"/>
      <c r="E584" s="47"/>
      <c r="F584" s="47"/>
      <c r="G584" s="198"/>
      <c r="H584" s="301"/>
    </row>
    <row r="585" spans="1:11" ht="15" customHeight="1" x14ac:dyDescent="0.3">
      <c r="A585" s="385" t="s">
        <v>519</v>
      </c>
      <c r="B585" s="385"/>
      <c r="C585" s="385"/>
      <c r="D585" s="385"/>
      <c r="E585" s="387" t="s">
        <v>259</v>
      </c>
      <c r="F585" s="387"/>
      <c r="G585" s="387"/>
      <c r="H585" s="301"/>
    </row>
    <row r="586" spans="1:11" ht="14.4" customHeight="1" x14ac:dyDescent="0.3">
      <c r="A586" s="385" t="s">
        <v>520</v>
      </c>
      <c r="B586" s="385"/>
      <c r="C586" s="385"/>
      <c r="D586" s="385"/>
      <c r="E586" s="47"/>
      <c r="F586" s="47" t="s">
        <v>522</v>
      </c>
      <c r="G586" s="198"/>
      <c r="H586" s="301"/>
    </row>
    <row r="587" spans="1:11" ht="14.4" customHeight="1" x14ac:dyDescent="0.3">
      <c r="A587" s="385" t="s">
        <v>521</v>
      </c>
      <c r="B587" s="385"/>
      <c r="C587" s="385"/>
      <c r="D587" s="385"/>
      <c r="E587" s="47"/>
      <c r="F587" s="47"/>
      <c r="G587" s="198"/>
      <c r="H587" s="301"/>
    </row>
    <row r="588" spans="1:11" ht="14.4" customHeight="1" x14ac:dyDescent="0.3">
      <c r="A588" s="385" t="s">
        <v>394</v>
      </c>
      <c r="B588" s="385"/>
      <c r="C588" s="385"/>
      <c r="D588" s="385"/>
      <c r="E588" s="385"/>
      <c r="F588" s="385"/>
      <c r="G588" s="265"/>
      <c r="H588" s="302"/>
    </row>
    <row r="589" spans="1:11" x14ac:dyDescent="0.3">
      <c r="A589" s="384"/>
      <c r="B589" s="384"/>
      <c r="C589" s="384"/>
      <c r="D589" s="45"/>
      <c r="E589" s="47"/>
      <c r="F589" s="47"/>
      <c r="G589" s="198"/>
      <c r="H589" s="301"/>
    </row>
    <row r="590" spans="1:11" x14ac:dyDescent="0.3">
      <c r="A590" s="386"/>
      <c r="B590" s="386"/>
      <c r="C590" s="386"/>
      <c r="D590" s="48"/>
      <c r="E590" s="47"/>
      <c r="F590" s="49"/>
      <c r="G590" s="266"/>
      <c r="H590" s="303"/>
    </row>
    <row r="591" spans="1:11" x14ac:dyDescent="0.3">
      <c r="A591" s="385"/>
      <c r="B591" s="385"/>
      <c r="C591" s="385"/>
      <c r="D591" s="45"/>
      <c r="E591" s="47"/>
      <c r="F591" s="49"/>
      <c r="G591" s="266"/>
      <c r="H591" s="303"/>
    </row>
    <row r="592" spans="1:11" x14ac:dyDescent="0.3">
      <c r="A592" s="384"/>
      <c r="B592" s="384"/>
      <c r="C592" s="384"/>
      <c r="D592" s="45"/>
      <c r="E592" s="47"/>
      <c r="F592" s="49"/>
      <c r="G592" s="266"/>
      <c r="H592" s="303"/>
    </row>
  </sheetData>
  <mergeCells count="571">
    <mergeCell ref="A577:C577"/>
    <mergeCell ref="A578:C578"/>
    <mergeCell ref="A565:C565"/>
    <mergeCell ref="A566:C566"/>
    <mergeCell ref="A572:C572"/>
    <mergeCell ref="A573:C573"/>
    <mergeCell ref="A575:C575"/>
    <mergeCell ref="A576:C576"/>
    <mergeCell ref="A574:C574"/>
    <mergeCell ref="A542:C542"/>
    <mergeCell ref="A553:C553"/>
    <mergeCell ref="A554:C554"/>
    <mergeCell ref="A557:C557"/>
    <mergeCell ref="A549:C549"/>
    <mergeCell ref="A550:C550"/>
    <mergeCell ref="A551:C551"/>
    <mergeCell ref="A477:C477"/>
    <mergeCell ref="A478:C478"/>
    <mergeCell ref="A480:C480"/>
    <mergeCell ref="A481:C481"/>
    <mergeCell ref="A479:C479"/>
    <mergeCell ref="A486:C486"/>
    <mergeCell ref="A492:C492"/>
    <mergeCell ref="A502:C502"/>
    <mergeCell ref="A507:C507"/>
    <mergeCell ref="A505:C505"/>
    <mergeCell ref="A506:C506"/>
    <mergeCell ref="A503:C503"/>
    <mergeCell ref="A504:C504"/>
    <mergeCell ref="A482:C482"/>
    <mergeCell ref="A483:C483"/>
    <mergeCell ref="A497:C497"/>
    <mergeCell ref="A498:C498"/>
    <mergeCell ref="A449:C449"/>
    <mergeCell ref="A499:C499"/>
    <mergeCell ref="A495:C495"/>
    <mergeCell ref="A496:C496"/>
    <mergeCell ref="A485:C485"/>
    <mergeCell ref="A487:C487"/>
    <mergeCell ref="A488:C488"/>
    <mergeCell ref="A491:C491"/>
    <mergeCell ref="A442:C442"/>
    <mergeCell ref="A484:C484"/>
    <mergeCell ref="A489:C489"/>
    <mergeCell ref="A490:C490"/>
    <mergeCell ref="A443:C443"/>
    <mergeCell ref="A444:C444"/>
    <mergeCell ref="A447:C447"/>
    <mergeCell ref="A445:C445"/>
    <mergeCell ref="A458:C458"/>
    <mergeCell ref="A459:C459"/>
    <mergeCell ref="A461:C461"/>
    <mergeCell ref="A462:C462"/>
    <mergeCell ref="A455:C455"/>
    <mergeCell ref="A460:C460"/>
    <mergeCell ref="A450:C450"/>
    <mergeCell ref="A451:C451"/>
    <mergeCell ref="A475:C475"/>
    <mergeCell ref="A476:C476"/>
    <mergeCell ref="A465:C465"/>
    <mergeCell ref="A452:C452"/>
    <mergeCell ref="A453:C453"/>
    <mergeCell ref="A456:C456"/>
    <mergeCell ref="A457:C457"/>
    <mergeCell ref="A470:C470"/>
    <mergeCell ref="A471:C471"/>
    <mergeCell ref="A473:C473"/>
    <mergeCell ref="A474:C474"/>
    <mergeCell ref="A466:C466"/>
    <mergeCell ref="A468:C468"/>
    <mergeCell ref="A469:C469"/>
    <mergeCell ref="A467:C467"/>
    <mergeCell ref="A472:C472"/>
    <mergeCell ref="A463:C463"/>
    <mergeCell ref="A464:C464"/>
    <mergeCell ref="A435:C435"/>
    <mergeCell ref="A432:C432"/>
    <mergeCell ref="A433:C433"/>
    <mergeCell ref="A436:C436"/>
    <mergeCell ref="A427:C427"/>
    <mergeCell ref="A425:C425"/>
    <mergeCell ref="A426:C426"/>
    <mergeCell ref="A428:C428"/>
    <mergeCell ref="A429:C429"/>
    <mergeCell ref="A434:C434"/>
    <mergeCell ref="A354:C354"/>
    <mergeCell ref="A353:C353"/>
    <mergeCell ref="A359:C359"/>
    <mergeCell ref="A360:C360"/>
    <mergeCell ref="A365:C365"/>
    <mergeCell ref="A366:C366"/>
    <mergeCell ref="A371:C371"/>
    <mergeCell ref="A372:C372"/>
    <mergeCell ref="A377:C377"/>
    <mergeCell ref="A363:C363"/>
    <mergeCell ref="A364:C364"/>
    <mergeCell ref="A367:C367"/>
    <mergeCell ref="A368:C368"/>
    <mergeCell ref="A369:C369"/>
    <mergeCell ref="A370:C370"/>
    <mergeCell ref="A355:C355"/>
    <mergeCell ref="A356:C356"/>
    <mergeCell ref="A357:C357"/>
    <mergeCell ref="A358:C358"/>
    <mergeCell ref="A361:C361"/>
    <mergeCell ref="A362:C362"/>
    <mergeCell ref="A248:C248"/>
    <mergeCell ref="A269:C269"/>
    <mergeCell ref="A270:C270"/>
    <mergeCell ref="A271:C271"/>
    <mergeCell ref="A249:C249"/>
    <mergeCell ref="A250:C250"/>
    <mergeCell ref="A252:C252"/>
    <mergeCell ref="A251:C251"/>
    <mergeCell ref="A253:C253"/>
    <mergeCell ref="A256:C256"/>
    <mergeCell ref="A257:C257"/>
    <mergeCell ref="A258:C258"/>
    <mergeCell ref="A259:C259"/>
    <mergeCell ref="A260:C260"/>
    <mergeCell ref="A263:C263"/>
    <mergeCell ref="A255:C255"/>
    <mergeCell ref="A261:C261"/>
    <mergeCell ref="A262:C262"/>
    <mergeCell ref="A267:C267"/>
    <mergeCell ref="A268:C268"/>
    <mergeCell ref="A254:C254"/>
    <mergeCell ref="A113:C113"/>
    <mergeCell ref="A114:C114"/>
    <mergeCell ref="A115:C115"/>
    <mergeCell ref="A108:C108"/>
    <mergeCell ref="A109:C109"/>
    <mergeCell ref="A125:C125"/>
    <mergeCell ref="A246:C246"/>
    <mergeCell ref="A247:C247"/>
    <mergeCell ref="A274:C274"/>
    <mergeCell ref="A272:C272"/>
    <mergeCell ref="A273:C273"/>
    <mergeCell ref="A117:C117"/>
    <mergeCell ref="A118:C118"/>
    <mergeCell ref="A123:C123"/>
    <mergeCell ref="A124:C124"/>
    <mergeCell ref="A116:C116"/>
    <mergeCell ref="A119:C119"/>
    <mergeCell ref="A120:C120"/>
    <mergeCell ref="A121:C121"/>
    <mergeCell ref="A122:C122"/>
    <mergeCell ref="A111:C111"/>
    <mergeCell ref="A112:C112"/>
    <mergeCell ref="A110:C110"/>
    <mergeCell ref="A264:C264"/>
    <mergeCell ref="A100:C100"/>
    <mergeCell ref="A101:C101"/>
    <mergeCell ref="A103:C103"/>
    <mergeCell ref="A104:C104"/>
    <mergeCell ref="A107:C107"/>
    <mergeCell ref="A96:C96"/>
    <mergeCell ref="A72:C72"/>
    <mergeCell ref="A73:C73"/>
    <mergeCell ref="A74:C74"/>
    <mergeCell ref="A75:C75"/>
    <mergeCell ref="A82:C82"/>
    <mergeCell ref="A87:C87"/>
    <mergeCell ref="A91:C91"/>
    <mergeCell ref="A94:C94"/>
    <mergeCell ref="A95:C95"/>
    <mergeCell ref="A97:C97"/>
    <mergeCell ref="A50:C50"/>
    <mergeCell ref="A51:C51"/>
    <mergeCell ref="A58:C58"/>
    <mergeCell ref="A59:C59"/>
    <mergeCell ref="A65:C65"/>
    <mergeCell ref="A66:C66"/>
    <mergeCell ref="A54:C54"/>
    <mergeCell ref="A55:C55"/>
    <mergeCell ref="A56:C56"/>
    <mergeCell ref="A57:C57"/>
    <mergeCell ref="A64:C64"/>
    <mergeCell ref="A68:C68"/>
    <mergeCell ref="A69:C69"/>
    <mergeCell ref="A70:C70"/>
    <mergeCell ref="A71:C71"/>
    <mergeCell ref="A52:C52"/>
    <mergeCell ref="A53:C53"/>
    <mergeCell ref="A537:C537"/>
    <mergeCell ref="A538:C538"/>
    <mergeCell ref="A522:C522"/>
    <mergeCell ref="A523:C523"/>
    <mergeCell ref="A525:C525"/>
    <mergeCell ref="A527:C527"/>
    <mergeCell ref="A524:C524"/>
    <mergeCell ref="A535:C535"/>
    <mergeCell ref="A536:C536"/>
    <mergeCell ref="A526:C526"/>
    <mergeCell ref="A533:C533"/>
    <mergeCell ref="A534:C534"/>
    <mergeCell ref="A528:C528"/>
    <mergeCell ref="A529:C529"/>
    <mergeCell ref="A530:C530"/>
    <mergeCell ref="A531:C531"/>
    <mergeCell ref="A532:C532"/>
    <mergeCell ref="A517:C517"/>
    <mergeCell ref="A592:C592"/>
    <mergeCell ref="A588:F588"/>
    <mergeCell ref="A589:C589"/>
    <mergeCell ref="A590:C590"/>
    <mergeCell ref="A591:C591"/>
    <mergeCell ref="A584:C584"/>
    <mergeCell ref="A579:C579"/>
    <mergeCell ref="A580:C580"/>
    <mergeCell ref="A582:C582"/>
    <mergeCell ref="A583:C583"/>
    <mergeCell ref="A587:D587"/>
    <mergeCell ref="A581:C581"/>
    <mergeCell ref="A585:D585"/>
    <mergeCell ref="A586:D586"/>
    <mergeCell ref="E585:G585"/>
    <mergeCell ref="A539:C539"/>
    <mergeCell ref="A541:C541"/>
    <mergeCell ref="A540:C540"/>
    <mergeCell ref="A558:C558"/>
    <mergeCell ref="A560:C560"/>
    <mergeCell ref="A561:C561"/>
    <mergeCell ref="A571:C571"/>
    <mergeCell ref="A567:C567"/>
    <mergeCell ref="A568:C568"/>
    <mergeCell ref="A569:C569"/>
    <mergeCell ref="A570:C570"/>
    <mergeCell ref="A552:C552"/>
    <mergeCell ref="A559:C559"/>
    <mergeCell ref="A564:C564"/>
    <mergeCell ref="A562:C562"/>
    <mergeCell ref="A563:C563"/>
    <mergeCell ref="A547:C547"/>
    <mergeCell ref="A548:C548"/>
    <mergeCell ref="A555:C555"/>
    <mergeCell ref="A556:C556"/>
    <mergeCell ref="A543:C543"/>
    <mergeCell ref="A544:C544"/>
    <mergeCell ref="A545:C545"/>
    <mergeCell ref="A546:C546"/>
    <mergeCell ref="A518:C518"/>
    <mergeCell ref="A520:C520"/>
    <mergeCell ref="A521:C521"/>
    <mergeCell ref="A519:C519"/>
    <mergeCell ref="A493:C493"/>
    <mergeCell ref="A510:C510"/>
    <mergeCell ref="A511:C511"/>
    <mergeCell ref="A501:C501"/>
    <mergeCell ref="A500:C500"/>
    <mergeCell ref="A514:C514"/>
    <mergeCell ref="A508:C508"/>
    <mergeCell ref="A509:C509"/>
    <mergeCell ref="A515:C515"/>
    <mergeCell ref="A516:C516"/>
    <mergeCell ref="A494:C494"/>
    <mergeCell ref="A512:C512"/>
    <mergeCell ref="A513:C513"/>
    <mergeCell ref="A446:C446"/>
    <mergeCell ref="A448:C448"/>
    <mergeCell ref="A454:C454"/>
    <mergeCell ref="A417:C417"/>
    <mergeCell ref="A418:C418"/>
    <mergeCell ref="A421:C421"/>
    <mergeCell ref="A422:C422"/>
    <mergeCell ref="A420:C420"/>
    <mergeCell ref="A409:C409"/>
    <mergeCell ref="A410:C410"/>
    <mergeCell ref="A413:C413"/>
    <mergeCell ref="A414:C414"/>
    <mergeCell ref="A415:C415"/>
    <mergeCell ref="A416:C416"/>
    <mergeCell ref="A419:C419"/>
    <mergeCell ref="A423:C423"/>
    <mergeCell ref="A424:C424"/>
    <mergeCell ref="A430:C430"/>
    <mergeCell ref="A431:C431"/>
    <mergeCell ref="A438:C438"/>
    <mergeCell ref="A439:C439"/>
    <mergeCell ref="A437:C437"/>
    <mergeCell ref="A440:C440"/>
    <mergeCell ref="A441:C441"/>
    <mergeCell ref="A389:C389"/>
    <mergeCell ref="A390:C390"/>
    <mergeCell ref="A391:C391"/>
    <mergeCell ref="A392:C392"/>
    <mergeCell ref="A393:C393"/>
    <mergeCell ref="A408:C408"/>
    <mergeCell ref="A412:C412"/>
    <mergeCell ref="A398:C398"/>
    <mergeCell ref="A399:C399"/>
    <mergeCell ref="A396:C396"/>
    <mergeCell ref="A397:C397"/>
    <mergeCell ref="A411:C411"/>
    <mergeCell ref="A394:C394"/>
    <mergeCell ref="A395:C395"/>
    <mergeCell ref="A400:C400"/>
    <mergeCell ref="A401:C401"/>
    <mergeCell ref="A406:C406"/>
    <mergeCell ref="A407:C407"/>
    <mergeCell ref="A402:C402"/>
    <mergeCell ref="A403:C403"/>
    <mergeCell ref="A404:C404"/>
    <mergeCell ref="A405:C405"/>
    <mergeCell ref="A381:C381"/>
    <mergeCell ref="A382:C382"/>
    <mergeCell ref="A383:C383"/>
    <mergeCell ref="A386:C386"/>
    <mergeCell ref="A387:C387"/>
    <mergeCell ref="A388:C388"/>
    <mergeCell ref="A373:C373"/>
    <mergeCell ref="A374:C374"/>
    <mergeCell ref="A375:C375"/>
    <mergeCell ref="A376:C376"/>
    <mergeCell ref="A379:C379"/>
    <mergeCell ref="A380:C380"/>
    <mergeCell ref="A378:C378"/>
    <mergeCell ref="A384:C384"/>
    <mergeCell ref="A385:C385"/>
    <mergeCell ref="A345:C345"/>
    <mergeCell ref="A348:C348"/>
    <mergeCell ref="A349:C349"/>
    <mergeCell ref="A350:C350"/>
    <mergeCell ref="A351:C351"/>
    <mergeCell ref="A352:C352"/>
    <mergeCell ref="A337:C337"/>
    <mergeCell ref="A338:C338"/>
    <mergeCell ref="A339:C339"/>
    <mergeCell ref="A342:C342"/>
    <mergeCell ref="A343:C343"/>
    <mergeCell ref="A344:C344"/>
    <mergeCell ref="A341:C341"/>
    <mergeCell ref="A340:C340"/>
    <mergeCell ref="A346:C346"/>
    <mergeCell ref="A347:C347"/>
    <mergeCell ref="A319:C319"/>
    <mergeCell ref="A320:C320"/>
    <mergeCell ref="A321:C321"/>
    <mergeCell ref="A322:C322"/>
    <mergeCell ref="A325:C325"/>
    <mergeCell ref="A336:C336"/>
    <mergeCell ref="A309:C309"/>
    <mergeCell ref="A310:C310"/>
    <mergeCell ref="A313:C313"/>
    <mergeCell ref="A314:C314"/>
    <mergeCell ref="A315:C315"/>
    <mergeCell ref="A316:C316"/>
    <mergeCell ref="A328:C328"/>
    <mergeCell ref="A311:C311"/>
    <mergeCell ref="A312:C312"/>
    <mergeCell ref="A317:C317"/>
    <mergeCell ref="A318:C318"/>
    <mergeCell ref="A323:C323"/>
    <mergeCell ref="A324:C324"/>
    <mergeCell ref="A326:C326"/>
    <mergeCell ref="A327:C327"/>
    <mergeCell ref="A303:C303"/>
    <mergeCell ref="A304:C304"/>
    <mergeCell ref="A307:C307"/>
    <mergeCell ref="A308:C308"/>
    <mergeCell ref="A289:C289"/>
    <mergeCell ref="A290:C290"/>
    <mergeCell ref="A291:C291"/>
    <mergeCell ref="A292:C292"/>
    <mergeCell ref="A293:C293"/>
    <mergeCell ref="A300:C300"/>
    <mergeCell ref="A305:C305"/>
    <mergeCell ref="A306:C306"/>
    <mergeCell ref="A298:C298"/>
    <mergeCell ref="A299:C299"/>
    <mergeCell ref="A294:C294"/>
    <mergeCell ref="A295:C295"/>
    <mergeCell ref="A296:C296"/>
    <mergeCell ref="A297:C297"/>
    <mergeCell ref="A301:C301"/>
    <mergeCell ref="A302:C302"/>
    <mergeCell ref="A288:C288"/>
    <mergeCell ref="A284:C284"/>
    <mergeCell ref="A285:C285"/>
    <mergeCell ref="A286:C286"/>
    <mergeCell ref="A276:C276"/>
    <mergeCell ref="A277:C277"/>
    <mergeCell ref="A278:C278"/>
    <mergeCell ref="A279:C279"/>
    <mergeCell ref="A265:C265"/>
    <mergeCell ref="A266:C266"/>
    <mergeCell ref="A282:C282"/>
    <mergeCell ref="A283:C283"/>
    <mergeCell ref="A287:C287"/>
    <mergeCell ref="A275:C275"/>
    <mergeCell ref="A280:C280"/>
    <mergeCell ref="A281:C281"/>
    <mergeCell ref="A238:C238"/>
    <mergeCell ref="A239:C239"/>
    <mergeCell ref="A240:C240"/>
    <mergeCell ref="A241:C241"/>
    <mergeCell ref="A242:C242"/>
    <mergeCell ref="A245:C245"/>
    <mergeCell ref="A230:C230"/>
    <mergeCell ref="A231:C231"/>
    <mergeCell ref="A232:C232"/>
    <mergeCell ref="A235:C235"/>
    <mergeCell ref="A236:C236"/>
    <mergeCell ref="A237:C237"/>
    <mergeCell ref="A233:C233"/>
    <mergeCell ref="A234:C234"/>
    <mergeCell ref="A243:C243"/>
    <mergeCell ref="A244:C244"/>
    <mergeCell ref="A220:C220"/>
    <mergeCell ref="A223:C223"/>
    <mergeCell ref="A224:C224"/>
    <mergeCell ref="A225:C225"/>
    <mergeCell ref="A226:C226"/>
    <mergeCell ref="A229:C229"/>
    <mergeCell ref="A212:C212"/>
    <mergeCell ref="A213:C213"/>
    <mergeCell ref="A214:C214"/>
    <mergeCell ref="A217:C217"/>
    <mergeCell ref="A218:C218"/>
    <mergeCell ref="A219:C219"/>
    <mergeCell ref="A215:C215"/>
    <mergeCell ref="A216:C216"/>
    <mergeCell ref="A221:C221"/>
    <mergeCell ref="A222:C222"/>
    <mergeCell ref="A227:C227"/>
    <mergeCell ref="A228:C228"/>
    <mergeCell ref="A204:C204"/>
    <mergeCell ref="A205:C205"/>
    <mergeCell ref="A206:C206"/>
    <mergeCell ref="A207:C207"/>
    <mergeCell ref="A208:C208"/>
    <mergeCell ref="A211:C211"/>
    <mergeCell ref="A194:C194"/>
    <mergeCell ref="A195:C195"/>
    <mergeCell ref="A198:C198"/>
    <mergeCell ref="A199:C199"/>
    <mergeCell ref="A200:C200"/>
    <mergeCell ref="A201:C201"/>
    <mergeCell ref="A196:C196"/>
    <mergeCell ref="A197:C197"/>
    <mergeCell ref="A202:C202"/>
    <mergeCell ref="A203:C203"/>
    <mergeCell ref="A209:C209"/>
    <mergeCell ref="A210:C210"/>
    <mergeCell ref="A186:C186"/>
    <mergeCell ref="A187:C187"/>
    <mergeCell ref="A188:C188"/>
    <mergeCell ref="A189:C189"/>
    <mergeCell ref="A192:C192"/>
    <mergeCell ref="A193:C193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90:C190"/>
    <mergeCell ref="A191:C191"/>
    <mergeCell ref="A170:C170"/>
    <mergeCell ref="A171:C171"/>
    <mergeCell ref="A172:C172"/>
    <mergeCell ref="A173:C173"/>
    <mergeCell ref="A176:C176"/>
    <mergeCell ref="A177:C177"/>
    <mergeCell ref="A164:C164"/>
    <mergeCell ref="A165:C165"/>
    <mergeCell ref="A166:C166"/>
    <mergeCell ref="A167:C167"/>
    <mergeCell ref="A168:C168"/>
    <mergeCell ref="A169:C169"/>
    <mergeCell ref="A174:C174"/>
    <mergeCell ref="A175:C175"/>
    <mergeCell ref="A156:C156"/>
    <mergeCell ref="A157:C157"/>
    <mergeCell ref="A158:C158"/>
    <mergeCell ref="A159:C159"/>
    <mergeCell ref="A162:C162"/>
    <mergeCell ref="A163:C163"/>
    <mergeCell ref="A146:C146"/>
    <mergeCell ref="A147:C147"/>
    <mergeCell ref="A150:C150"/>
    <mergeCell ref="A151:C151"/>
    <mergeCell ref="A152:C152"/>
    <mergeCell ref="A153:C153"/>
    <mergeCell ref="A148:C148"/>
    <mergeCell ref="A149:C149"/>
    <mergeCell ref="A154:C154"/>
    <mergeCell ref="A155:C155"/>
    <mergeCell ref="A160:C160"/>
    <mergeCell ref="A161:C161"/>
    <mergeCell ref="A144:C144"/>
    <mergeCell ref="A145:C145"/>
    <mergeCell ref="A134:C134"/>
    <mergeCell ref="A135:C135"/>
    <mergeCell ref="A138:C138"/>
    <mergeCell ref="A139:C139"/>
    <mergeCell ref="A140:C140"/>
    <mergeCell ref="A141:C141"/>
    <mergeCell ref="A126:C126"/>
    <mergeCell ref="A127:C127"/>
    <mergeCell ref="A128:C128"/>
    <mergeCell ref="A129:C129"/>
    <mergeCell ref="A132:C132"/>
    <mergeCell ref="A133:C133"/>
    <mergeCell ref="A131:C131"/>
    <mergeCell ref="A136:C136"/>
    <mergeCell ref="A137:C137"/>
    <mergeCell ref="A142:C142"/>
    <mergeCell ref="A143:C143"/>
    <mergeCell ref="A130:C130"/>
    <mergeCell ref="A6:D6"/>
    <mergeCell ref="A18:C18"/>
    <mergeCell ref="A19:C19"/>
    <mergeCell ref="A88:C88"/>
    <mergeCell ref="A105:C105"/>
    <mergeCell ref="A106:C106"/>
    <mergeCell ref="A76:C76"/>
    <mergeCell ref="A77:C77"/>
    <mergeCell ref="A83:C83"/>
    <mergeCell ref="A84:C84"/>
    <mergeCell ref="A92:C92"/>
    <mergeCell ref="A93:C93"/>
    <mergeCell ref="A98:C98"/>
    <mergeCell ref="A99:C99"/>
    <mergeCell ref="A89:C89"/>
    <mergeCell ref="A90:C90"/>
    <mergeCell ref="A102:C102"/>
    <mergeCell ref="A26:C26"/>
    <mergeCell ref="A27:C27"/>
    <mergeCell ref="A34:C34"/>
    <mergeCell ref="A35:C35"/>
    <mergeCell ref="A31:C31"/>
    <mergeCell ref="A32:C32"/>
    <mergeCell ref="A33:C33"/>
    <mergeCell ref="A17:C17"/>
    <mergeCell ref="A20:C20"/>
    <mergeCell ref="A21:C21"/>
    <mergeCell ref="A22:C22"/>
    <mergeCell ref="A23:C23"/>
    <mergeCell ref="A10:C10"/>
    <mergeCell ref="A11:C11"/>
    <mergeCell ref="A12:C12"/>
    <mergeCell ref="A13:C13"/>
    <mergeCell ref="A14:C14"/>
    <mergeCell ref="A15:C15"/>
    <mergeCell ref="A1:H1"/>
    <mergeCell ref="A3:H3"/>
    <mergeCell ref="A42:C42"/>
    <mergeCell ref="A43:C43"/>
    <mergeCell ref="A46:C46"/>
    <mergeCell ref="A47:C47"/>
    <mergeCell ref="A48:C48"/>
    <mergeCell ref="A49:C49"/>
    <mergeCell ref="A36:C36"/>
    <mergeCell ref="A37:C37"/>
    <mergeCell ref="A38:C38"/>
    <mergeCell ref="A39:C39"/>
    <mergeCell ref="A40:C40"/>
    <mergeCell ref="A41:C41"/>
    <mergeCell ref="A44:C44"/>
    <mergeCell ref="A45:C45"/>
    <mergeCell ref="A5:C5"/>
    <mergeCell ref="A7:C7"/>
    <mergeCell ref="A8:C8"/>
    <mergeCell ref="A9:C9"/>
    <mergeCell ref="A24:C24"/>
    <mergeCell ref="A25:C25"/>
    <mergeCell ref="A30:C30"/>
    <mergeCell ref="A16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9" orientation="portrait" useFirstPageNumber="1" r:id="rId1"/>
  <headerFooter>
    <oddFooter>Stranica &amp;P</oddFooter>
  </headerFooter>
  <rowBreaks count="13" manualBreakCount="13">
    <brk id="51" max="8" man="1"/>
    <brk id="99" max="8" man="1"/>
    <brk id="149" max="8" man="1"/>
    <brk id="197" max="8" man="1"/>
    <brk id="248" max="8" man="1"/>
    <brk id="288" max="8" man="1"/>
    <brk id="335" max="8" man="1"/>
    <brk id="378" max="8" man="1"/>
    <brk id="431" max="8" man="1"/>
    <brk id="469" max="8" man="1"/>
    <brk id="516" max="8" man="1"/>
    <brk id="561" max="8" man="1"/>
    <brk id="59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 Račun prihoda i rashoda</vt:lpstr>
      <vt:lpstr>Račun financiranja</vt:lpstr>
      <vt:lpstr>Izvještaj po or.kl</vt:lpstr>
      <vt:lpstr>POSEBNI DIO </vt:lpstr>
      <vt:lpstr>'POSEBNI DIO '!Ispis_naslova</vt:lpstr>
      <vt:lpstr>'POSEBNI DIO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OPCINA</cp:lastModifiedBy>
  <cp:lastPrinted>2026-05-06T09:33:32Z</cp:lastPrinted>
  <dcterms:created xsi:type="dcterms:W3CDTF">2022-08-12T12:51:27Z</dcterms:created>
  <dcterms:modified xsi:type="dcterms:W3CDTF">2026-07-20T10:02:04Z</dcterms:modified>
</cp:coreProperties>
</file>